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7485"/>
  </bookViews>
  <sheets>
    <sheet name="AGENCY(CODES) " sheetId="6" r:id="rId1"/>
    <sheet name="PARAST(CODES) " sheetId="8" r:id="rId2"/>
  </sheets>
  <definedNames>
    <definedName name="_xlnm.Print_Area" localSheetId="0">'AGENCY(CODES) '!$A$1:$S$99</definedName>
    <definedName name="_xlnm.Print_Area" localSheetId="1">'PARAST(CODES) '!$A$1:$C$82</definedName>
  </definedNames>
  <calcPr calcId="125725"/>
</workbook>
</file>

<file path=xl/calcChain.xml><?xml version="1.0" encoding="utf-8"?>
<calcChain xmlns="http://schemas.openxmlformats.org/spreadsheetml/2006/main">
  <c r="S101" i="6"/>
  <c r="L100"/>
  <c r="L101"/>
  <c r="J100"/>
  <c r="J101"/>
  <c r="I100"/>
  <c r="I101"/>
  <c r="H100"/>
  <c r="H101"/>
  <c r="G100"/>
  <c r="G101"/>
  <c r="K98"/>
  <c r="F98"/>
  <c r="K97"/>
  <c r="F97"/>
  <c r="K96"/>
  <c r="F96"/>
  <c r="K95"/>
  <c r="F95"/>
  <c r="K94"/>
  <c r="F94"/>
  <c r="K93"/>
  <c r="F93"/>
  <c r="K92"/>
  <c r="F92"/>
  <c r="K91"/>
  <c r="F91"/>
  <c r="K90"/>
  <c r="F90"/>
  <c r="K89"/>
  <c r="F89"/>
  <c r="K88"/>
  <c r="F88"/>
  <c r="K87"/>
  <c r="F87"/>
  <c r="K86"/>
  <c r="F86"/>
  <c r="K85"/>
  <c r="F85"/>
  <c r="K84"/>
  <c r="F84"/>
  <c r="K83"/>
  <c r="F83"/>
  <c r="K82"/>
  <c r="K81"/>
  <c r="F81" s="1"/>
  <c r="K80"/>
  <c r="F80" s="1"/>
  <c r="K79"/>
  <c r="F79" s="1"/>
  <c r="K78"/>
  <c r="F78" s="1"/>
  <c r="K77"/>
  <c r="F77" s="1"/>
  <c r="K76"/>
  <c r="F76" s="1"/>
  <c r="K75"/>
  <c r="F75" s="1"/>
  <c r="R68"/>
  <c r="S68" s="1"/>
  <c r="K68"/>
  <c r="H68"/>
  <c r="J68"/>
  <c r="K62"/>
  <c r="J62"/>
  <c r="K61"/>
  <c r="J61"/>
  <c r="R60"/>
  <c r="S60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S50"/>
  <c r="K50"/>
  <c r="J50"/>
  <c r="S49"/>
  <c r="O49"/>
  <c r="K49"/>
  <c r="J49"/>
  <c r="T47"/>
  <c r="S47"/>
  <c r="K47"/>
  <c r="J47"/>
  <c r="S46"/>
  <c r="K46"/>
  <c r="J46"/>
  <c r="R45"/>
  <c r="S45"/>
  <c r="K45"/>
  <c r="J45"/>
  <c r="S44"/>
  <c r="K44"/>
  <c r="J44"/>
  <c r="T43"/>
  <c r="S43"/>
  <c r="O43"/>
  <c r="K43"/>
  <c r="H43"/>
  <c r="J43" s="1"/>
  <c r="S42"/>
  <c r="O42"/>
  <c r="K42"/>
  <c r="H42"/>
  <c r="J42"/>
  <c r="S41"/>
  <c r="K41"/>
  <c r="H41"/>
  <c r="J41"/>
  <c r="S40"/>
  <c r="K40"/>
  <c r="J40"/>
  <c r="R39"/>
  <c r="S39" s="1"/>
  <c r="K39"/>
  <c r="J39"/>
  <c r="T32"/>
  <c r="S32"/>
  <c r="O32"/>
  <c r="K32"/>
  <c r="J32"/>
  <c r="S31"/>
  <c r="K31"/>
  <c r="J31"/>
  <c r="R30"/>
  <c r="S30" s="1"/>
  <c r="K30"/>
  <c r="J30"/>
  <c r="S29"/>
  <c r="K29"/>
  <c r="J29"/>
  <c r="R28"/>
  <c r="S28"/>
  <c r="K28"/>
  <c r="J28"/>
  <c r="S27"/>
  <c r="K27"/>
  <c r="J27"/>
  <c r="S26"/>
  <c r="K26"/>
  <c r="J26"/>
  <c r="S25"/>
  <c r="K25"/>
  <c r="J25"/>
  <c r="S24"/>
  <c r="K24"/>
  <c r="J24"/>
  <c r="S23"/>
  <c r="K23"/>
  <c r="J23"/>
  <c r="R22"/>
  <c r="S22" s="1"/>
  <c r="K22"/>
  <c r="J22"/>
  <c r="S21"/>
  <c r="O21"/>
  <c r="K21"/>
  <c r="J21"/>
  <c r="S20"/>
  <c r="K20"/>
  <c r="J20"/>
  <c r="T19"/>
  <c r="S19"/>
  <c r="K19"/>
  <c r="J19"/>
  <c r="R18"/>
  <c r="S18"/>
  <c r="K18"/>
  <c r="J18"/>
  <c r="S17"/>
  <c r="O17"/>
  <c r="K17"/>
  <c r="J17"/>
  <c r="T16"/>
  <c r="S16"/>
  <c r="K16"/>
  <c r="J16"/>
  <c r="S15"/>
  <c r="K15"/>
  <c r="H15"/>
  <c r="J15"/>
  <c r="S14"/>
  <c r="K14"/>
  <c r="J14"/>
  <c r="T13"/>
  <c r="R13"/>
  <c r="S13"/>
  <c r="O13"/>
  <c r="I13"/>
  <c r="K13" s="1"/>
  <c r="F13"/>
  <c r="S12"/>
  <c r="K12"/>
  <c r="H12"/>
  <c r="J12"/>
  <c r="T11"/>
  <c r="S11"/>
  <c r="O11"/>
  <c r="K11"/>
  <c r="J11"/>
  <c r="R10"/>
  <c r="S10" s="1"/>
  <c r="K10"/>
  <c r="J10"/>
  <c r="S9"/>
  <c r="O9"/>
  <c r="K9"/>
  <c r="H9"/>
  <c r="J9"/>
  <c r="T8"/>
  <c r="R8"/>
  <c r="S8" s="1"/>
  <c r="K8"/>
  <c r="E8"/>
  <c r="J8"/>
  <c r="S7"/>
  <c r="K7"/>
  <c r="J7"/>
  <c r="S6"/>
  <c r="K6"/>
  <c r="J6"/>
  <c r="S5"/>
  <c r="K5"/>
  <c r="J5"/>
  <c r="S4"/>
  <c r="K4"/>
  <c r="J4"/>
  <c r="F82"/>
  <c r="J13"/>
  <c r="K100"/>
  <c r="K101"/>
  <c r="F100"/>
  <c r="F101"/>
</calcChain>
</file>

<file path=xl/sharedStrings.xml><?xml version="1.0" encoding="utf-8"?>
<sst xmlns="http://schemas.openxmlformats.org/spreadsheetml/2006/main" count="267" uniqueCount="255">
  <si>
    <t>S/N</t>
  </si>
  <si>
    <t>MINISTRY/AGENCY</t>
  </si>
  <si>
    <t>REVENUE                                              Y2006</t>
  </si>
  <si>
    <t xml:space="preserve">PERSONNEL COST </t>
  </si>
  <si>
    <t>Proposed Y2007                                         (EXCO)</t>
  </si>
  <si>
    <t>Proposed Y2007                                         (As at STB)</t>
  </si>
  <si>
    <t>Revised Y2006</t>
  </si>
  <si>
    <t>Approved Y2006</t>
  </si>
  <si>
    <t xml:space="preserve">TOTAL REC. EXP </t>
  </si>
  <si>
    <t>Difference</t>
  </si>
  <si>
    <t>NEW FIGURES</t>
  </si>
  <si>
    <t>CAPITAL EXP.</t>
  </si>
  <si>
    <t xml:space="preserve">REVENUE </t>
  </si>
  <si>
    <t xml:space="preserve">OVERHEAD COST </t>
  </si>
  <si>
    <t>001</t>
  </si>
  <si>
    <t>002</t>
  </si>
  <si>
    <t>Cabinet Office</t>
  </si>
  <si>
    <t>003</t>
  </si>
  <si>
    <t>004</t>
  </si>
  <si>
    <t>005</t>
  </si>
  <si>
    <t>006</t>
  </si>
  <si>
    <t>007</t>
  </si>
  <si>
    <t>Office of the Head of Service</t>
  </si>
  <si>
    <t>008</t>
  </si>
  <si>
    <t>009</t>
  </si>
  <si>
    <t>011</t>
  </si>
  <si>
    <t>012</t>
  </si>
  <si>
    <t>State Treasury Office</t>
  </si>
  <si>
    <t>013</t>
  </si>
  <si>
    <t>014</t>
  </si>
  <si>
    <t>015</t>
  </si>
  <si>
    <t>016</t>
  </si>
  <si>
    <t>L/S. Judicial Service Commission</t>
  </si>
  <si>
    <t>017</t>
  </si>
  <si>
    <t>018</t>
  </si>
  <si>
    <t>L/S. Valuation Office</t>
  </si>
  <si>
    <t>019</t>
  </si>
  <si>
    <t>House of Assembly</t>
  </si>
  <si>
    <t>020</t>
  </si>
  <si>
    <t>021</t>
  </si>
  <si>
    <t>022</t>
  </si>
  <si>
    <t>Liaison Office</t>
  </si>
  <si>
    <t>023</t>
  </si>
  <si>
    <t>Lands Bureau</t>
  </si>
  <si>
    <t>024</t>
  </si>
  <si>
    <t>025</t>
  </si>
  <si>
    <t>Local Govt. Service Commission</t>
  </si>
  <si>
    <t>026</t>
  </si>
  <si>
    <t>Deputy Governor's Office</t>
  </si>
  <si>
    <t>027</t>
  </si>
  <si>
    <t>Office of the Auditor General for Local Govt.</t>
  </si>
  <si>
    <t>028</t>
  </si>
  <si>
    <t>Office of the State Auditor General.</t>
  </si>
  <si>
    <t>029</t>
  </si>
  <si>
    <t>Parastatal Monitoring Office</t>
  </si>
  <si>
    <t>030</t>
  </si>
  <si>
    <t>Office of Works</t>
  </si>
  <si>
    <t>031</t>
  </si>
  <si>
    <t>032</t>
  </si>
  <si>
    <t>Political and Legislative Power Bureau</t>
  </si>
  <si>
    <t>033</t>
  </si>
  <si>
    <t>034</t>
  </si>
  <si>
    <t>035</t>
  </si>
  <si>
    <t>Secretary to the State Government</t>
  </si>
  <si>
    <t>037</t>
  </si>
  <si>
    <t>Teachers Establishments and Pensions Office</t>
  </si>
  <si>
    <t>040</t>
  </si>
  <si>
    <t>Ministry of Establishments and Training</t>
  </si>
  <si>
    <t>041</t>
  </si>
  <si>
    <t>042</t>
  </si>
  <si>
    <t>043</t>
  </si>
  <si>
    <t xml:space="preserve">Health Service Commission                                                     </t>
  </si>
  <si>
    <t>044</t>
  </si>
  <si>
    <t>045</t>
  </si>
  <si>
    <t>Office of Special Adviser on Education</t>
  </si>
  <si>
    <t>047</t>
  </si>
  <si>
    <t>Office of Infrastructure</t>
  </si>
  <si>
    <t>049</t>
  </si>
  <si>
    <t>Ministry of Science and Technology</t>
  </si>
  <si>
    <t>050</t>
  </si>
  <si>
    <t>Public Service Office</t>
  </si>
  <si>
    <t>051</t>
  </si>
  <si>
    <t xml:space="preserve">Educaiton District 1 </t>
  </si>
  <si>
    <t>Educaiton District 2</t>
  </si>
  <si>
    <t>Educaiton District 3</t>
  </si>
  <si>
    <t>Educaiton District 4</t>
  </si>
  <si>
    <t>Educaiton District 5</t>
  </si>
  <si>
    <t>Educaiton District 6</t>
  </si>
  <si>
    <t>060</t>
  </si>
  <si>
    <t>Civil Service Commission</t>
  </si>
  <si>
    <t>Office of the Surveyor-General</t>
  </si>
  <si>
    <t>062</t>
  </si>
  <si>
    <t>070</t>
  </si>
  <si>
    <t>Office of the Chief of Staff</t>
  </si>
  <si>
    <t>Gbagada General Hospital</t>
  </si>
  <si>
    <t>Orile Agege General Hospital</t>
  </si>
  <si>
    <t>Ajeromi General Hospital</t>
  </si>
  <si>
    <t>Badagry General Hospital</t>
  </si>
  <si>
    <t>Epe General Hospital</t>
  </si>
  <si>
    <t>Agbowa General Hospital</t>
  </si>
  <si>
    <t>Massey Street Children's Hospital, Lagos</t>
  </si>
  <si>
    <t>Mainland Hospital, Yaba</t>
  </si>
  <si>
    <t>Onikan Health Centre</t>
  </si>
  <si>
    <t>Apapa General Hospital</t>
  </si>
  <si>
    <t>Ebute-Metta Health Centre</t>
  </si>
  <si>
    <t>Harvey Road Health Centre</t>
  </si>
  <si>
    <t>Ketu-Ejinrin Health Centre</t>
  </si>
  <si>
    <t>Ijede Health Centre</t>
  </si>
  <si>
    <t>Ibeju-Lekki General Hospital</t>
  </si>
  <si>
    <t>Somolu General hospital</t>
  </si>
  <si>
    <t>Amuwo-Odofin General Hospital</t>
  </si>
  <si>
    <t>Ifako/Ijaiye General Hospital</t>
  </si>
  <si>
    <t>Surulere General Hospital</t>
  </si>
  <si>
    <t>Alimosho General Hospital</t>
  </si>
  <si>
    <t xml:space="preserve"> Central  Business District</t>
  </si>
  <si>
    <t>Ministry of Tourism and Intergovernmental Relations</t>
  </si>
  <si>
    <t>Office of the Special Adviser on Taxation and Revenue</t>
  </si>
  <si>
    <t>065</t>
  </si>
  <si>
    <t>066</t>
  </si>
  <si>
    <t>067</t>
  </si>
  <si>
    <t>068</t>
  </si>
  <si>
    <t>069</t>
  </si>
  <si>
    <t>AGENCY  CODE</t>
  </si>
  <si>
    <t>048</t>
  </si>
  <si>
    <t>072</t>
  </si>
  <si>
    <t>House of Assembly Commission</t>
  </si>
  <si>
    <t>Office of Transformation</t>
  </si>
  <si>
    <t>Civil Service Pensions Office</t>
  </si>
  <si>
    <t>Lagos State High Courts</t>
  </si>
  <si>
    <t>Office of Sports Development</t>
  </si>
  <si>
    <t xml:space="preserve"> Debt Management Office</t>
  </si>
  <si>
    <t>Ministry of Waterfront Infrastructural Development</t>
  </si>
  <si>
    <t>Ministry of Energy and Mineral Resources Development</t>
  </si>
  <si>
    <t>075</t>
  </si>
  <si>
    <t>052</t>
  </si>
  <si>
    <t>053</t>
  </si>
  <si>
    <t>054</t>
  </si>
  <si>
    <t>055</t>
  </si>
  <si>
    <t>056</t>
  </si>
  <si>
    <t>057</t>
  </si>
  <si>
    <t>058</t>
  </si>
  <si>
    <t>059</t>
  </si>
  <si>
    <t>Lagos Internal Revenue Service</t>
  </si>
  <si>
    <t>PARASTATALS(2012)</t>
  </si>
  <si>
    <t>Ministry of Agriculture and Cooperatives</t>
  </si>
  <si>
    <t>Ministry of Commerce and Industry</t>
  </si>
  <si>
    <t>Ministry of Education</t>
  </si>
  <si>
    <t>Ministry of Health</t>
  </si>
  <si>
    <t>Ministry of Home Affairs &amp; Culture</t>
  </si>
  <si>
    <t>Ministry of Finance</t>
  </si>
  <si>
    <t>Ministry of Housing</t>
  </si>
  <si>
    <t>Ministry of Information and Strategy</t>
  </si>
  <si>
    <t>Ministry of Justice</t>
  </si>
  <si>
    <t xml:space="preserve">Ministry of Economic Planning &amp; Budget**                                                                       </t>
  </si>
  <si>
    <t>Ministry of Local Government and Chieftanincy Affairs</t>
  </si>
  <si>
    <t>Ministry of Physical Planning and Urban Development</t>
  </si>
  <si>
    <t>Ministry of Transportation</t>
  </si>
  <si>
    <t>Ministry of Rural Development</t>
  </si>
  <si>
    <t xml:space="preserve">Ministry of Special Duties </t>
  </si>
  <si>
    <t>Ministry of Women Affairs and Poverty Alleviation</t>
  </si>
  <si>
    <t>061</t>
  </si>
  <si>
    <t>076</t>
  </si>
  <si>
    <t>Office of Facility Management</t>
  </si>
  <si>
    <t>Ministry of Environment(Office of the Environment)</t>
  </si>
  <si>
    <t>Lagos Island Maternity Hospital</t>
  </si>
  <si>
    <t>039</t>
  </si>
  <si>
    <t>Lagos State Metropolitan Area Transport Authourity(LAMATA)</t>
  </si>
  <si>
    <t>Office of Youth and Social Development</t>
  </si>
  <si>
    <t xml:space="preserve">New Towns Development Authority </t>
  </si>
  <si>
    <t xml:space="preserve">Lagos State Sports Council  </t>
  </si>
  <si>
    <t xml:space="preserve">Lagos State Environmental Sanitation &amp; Special Offences Unit  </t>
  </si>
  <si>
    <t xml:space="preserve">Lagos State Water Corporation  </t>
  </si>
  <si>
    <t xml:space="preserve">Lagos State University (LASU)  </t>
  </si>
  <si>
    <t xml:space="preserve">Adeniran Ogunsanya College of Education (AOCED)  </t>
  </si>
  <si>
    <t xml:space="preserve">Centre for Rural Development  </t>
  </si>
  <si>
    <t xml:space="preserve">Council For Arts and Culture  </t>
  </si>
  <si>
    <t xml:space="preserve">Lagos State Polytechnic  </t>
  </si>
  <si>
    <t xml:space="preserve">Lagos State Waste Management Authority  </t>
  </si>
  <si>
    <t xml:space="preserve">Micheal Otedola College of Primary Education Noforija Epe  </t>
  </si>
  <si>
    <t xml:space="preserve">Agency for Mass Education  </t>
  </si>
  <si>
    <t xml:space="preserve">Lagos State Urban Renewal Board  </t>
  </si>
  <si>
    <t xml:space="preserve">Lagos State Electricity Board  </t>
  </si>
  <si>
    <t xml:space="preserve">Lagos State Environmental Protection Agency (LASEPA)  </t>
  </si>
  <si>
    <t xml:space="preserve">Public Works Corporation  </t>
  </si>
  <si>
    <t xml:space="preserve">Public Service Club  </t>
  </si>
  <si>
    <t xml:space="preserve">Public Service Staff Development Centre  </t>
  </si>
  <si>
    <t xml:space="preserve">Lagos State Agric Development Authority  </t>
  </si>
  <si>
    <t xml:space="preserve">Lagos State Broadcasting Corporation (LTV 8)  </t>
  </si>
  <si>
    <t xml:space="preserve">Lagos State Broadcasting Corporation (Eko FM &amp; Radio Lagos)  </t>
  </si>
  <si>
    <t xml:space="preserve">Lagos State Coconut Development Authority  </t>
  </si>
  <si>
    <t xml:space="preserve">Lagos State Agric Input Supply Authority  </t>
  </si>
  <si>
    <t xml:space="preserve">Women Development Centre  </t>
  </si>
  <si>
    <t xml:space="preserve">Lagos State Library Board  </t>
  </si>
  <si>
    <t xml:space="preserve">Lagos State Examination Board  </t>
  </si>
  <si>
    <t xml:space="preserve">Lagos State Scholarship Board  </t>
  </si>
  <si>
    <t xml:space="preserve">Agricultural Land Holding Authority  </t>
  </si>
  <si>
    <t xml:space="preserve">Lagos State Transport Management Authority  </t>
  </si>
  <si>
    <t xml:space="preserve">Lagos State University College of Medicine  </t>
  </si>
  <si>
    <t xml:space="preserve">Lagos State AIDS Control Agency  </t>
  </si>
  <si>
    <t xml:space="preserve">Lagos State Independent Electoral Commission  </t>
  </si>
  <si>
    <t>Lagos State Emergency Management Agency    
(LASEMA)</t>
  </si>
  <si>
    <t xml:space="preserve">Lagos State Planning &amp; Environmental Monitoring Authority (LASPEMA)  </t>
  </si>
  <si>
    <t xml:space="preserve">Lagos State Market Dev. Board  </t>
  </si>
  <si>
    <t xml:space="preserve">Lagos State Infrastructural Maintenance &amp; Regulatory Agency  </t>
  </si>
  <si>
    <t xml:space="preserve">Lagos State Signage and Advertisement Agency (LASAA)  </t>
  </si>
  <si>
    <t xml:space="preserve">Office of the Public Defender  </t>
  </si>
  <si>
    <t xml:space="preserve">Citizen Mediation Centre  </t>
  </si>
  <si>
    <t xml:space="preserve">Multi-Door Court House  </t>
  </si>
  <si>
    <t xml:space="preserve">Lagos State Metropolitan Development Programme(LMDGP) 
 </t>
  </si>
  <si>
    <t xml:space="preserve">Lagos State Christian Pilgrims Board  </t>
  </si>
  <si>
    <t xml:space="preserve">Lagos State Muslim Pilgrim's Board  </t>
  </si>
  <si>
    <t xml:space="preserve">Lagos State Waterways Authority  </t>
  </si>
  <si>
    <t xml:space="preserve">Lagos State University Teaching Hospital(LASUTH)  </t>
  </si>
  <si>
    <t xml:space="preserve">Primary Healthcare Board  </t>
  </si>
  <si>
    <t xml:space="preserve">Lagos State Technical &amp; Vocational Board  </t>
  </si>
  <si>
    <t xml:space="preserve">Lagos State Accident &amp; Emmergency Centre  </t>
  </si>
  <si>
    <t xml:space="preserve">Lagos State Wastewater Mananagement Office  </t>
  </si>
  <si>
    <t xml:space="preserve">LAGBUS Asset Management  </t>
  </si>
  <si>
    <t xml:space="preserve">Lagos State Residents' Registration Authority  </t>
  </si>
  <si>
    <t xml:space="preserve">Lagos Safety Commission  </t>
  </si>
  <si>
    <t xml:space="preserve">Lagos State Planning Permit Authority  </t>
  </si>
  <si>
    <t xml:space="preserve">Lagos State Building Control Authority  </t>
  </si>
  <si>
    <t xml:space="preserve">Lagos Oil &amp; Gas  </t>
  </si>
  <si>
    <t xml:space="preserve">Lagos State Parks &amp; Gardens  </t>
  </si>
  <si>
    <t xml:space="preserve">Lagos State Water Regulatory Agency  </t>
  </si>
  <si>
    <t xml:space="preserve">Office of Disability Affairs  </t>
  </si>
  <si>
    <t xml:space="preserve">Lagos State Procurement Agency  </t>
  </si>
  <si>
    <t xml:space="preserve">Law Reforms Commission  </t>
  </si>
  <si>
    <t xml:space="preserve">Board of Traditional Medicine  </t>
  </si>
  <si>
    <t xml:space="preserve">State Universal Basic Education Board  </t>
  </si>
  <si>
    <t xml:space="preserve">Law Enforcement Training Institute  </t>
  </si>
  <si>
    <t xml:space="preserve">Lagos State Printing Corporation  </t>
  </si>
  <si>
    <t>Office of Driainage Services</t>
  </si>
  <si>
    <t>Local Government  Establishment and Pensions</t>
  </si>
  <si>
    <t>Motor Vehicle Administration Agency</t>
  </si>
  <si>
    <t>Office of the Public Private Partnerships</t>
  </si>
  <si>
    <t>General Hospital, Lagos</t>
  </si>
  <si>
    <t>Isolo General Hospital</t>
  </si>
  <si>
    <t>Ikorodu General Hospital</t>
  </si>
  <si>
    <t xml:space="preserve">Lagos State Lotteries Board  </t>
  </si>
  <si>
    <t xml:space="preserve">Lagos State Records and Archives Bureau  </t>
  </si>
  <si>
    <t xml:space="preserve">Lagos State Films &amp; Video Censors Board  </t>
  </si>
  <si>
    <t>Lagos State Sports Endowmement  Fund</t>
  </si>
  <si>
    <t xml:space="preserve">Lagos State Pensions Commission  </t>
  </si>
  <si>
    <t xml:space="preserve">Lagos State Ferry Services  </t>
  </si>
  <si>
    <t xml:space="preserve"> L/S Drivers' Institute</t>
  </si>
  <si>
    <t xml:space="preserve"> L/S College of Health Technology</t>
  </si>
  <si>
    <t xml:space="preserve"> L/S Mortgage Board</t>
  </si>
  <si>
    <t xml:space="preserve"> L/S Financial Systems Management Bureau</t>
  </si>
  <si>
    <t>071</t>
  </si>
  <si>
    <t>Financial Systems Management Bureau</t>
  </si>
  <si>
    <t>073</t>
  </si>
  <si>
    <t>L/S Audit Service Commission</t>
  </si>
  <si>
    <t>Lekki Maternal Child Care</t>
  </si>
  <si>
    <t>PARASTATALS(2015)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</si>
</sst>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wrapText="1"/>
    </xf>
    <xf numFmtId="164" fontId="8" fillId="3" borderId="1" xfId="1" applyNumberFormat="1" applyFont="1" applyFill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wrapText="1"/>
    </xf>
    <xf numFmtId="164" fontId="5" fillId="0" borderId="2" xfId="1" applyNumberFormat="1" applyFont="1" applyBorder="1" applyAlignment="1">
      <alignment wrapText="1"/>
    </xf>
    <xf numFmtId="0" fontId="2" fillId="0" borderId="1" xfId="0" applyFont="1" applyBorder="1"/>
    <xf numFmtId="0" fontId="7" fillId="0" borderId="1" xfId="0" applyFont="1" applyBorder="1"/>
    <xf numFmtId="164" fontId="5" fillId="2" borderId="1" xfId="1" applyNumberFormat="1" applyFont="1" applyFill="1" applyBorder="1" applyAlignment="1"/>
    <xf numFmtId="164" fontId="4" fillId="3" borderId="1" xfId="1" applyNumberFormat="1" applyFont="1" applyFill="1" applyBorder="1" applyAlignment="1"/>
    <xf numFmtId="164" fontId="8" fillId="0" borderId="1" xfId="1" applyNumberFormat="1" applyFont="1" applyBorder="1" applyAlignment="1">
      <alignment vertical="top" wrapText="1"/>
    </xf>
    <xf numFmtId="3" fontId="5" fillId="4" borderId="1" xfId="0" applyNumberFormat="1" applyFont="1" applyFill="1" applyBorder="1" applyAlignment="1">
      <alignment horizontal="right" wrapText="1"/>
    </xf>
    <xf numFmtId="164" fontId="5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wrapText="1"/>
    </xf>
    <xf numFmtId="43" fontId="8" fillId="0" borderId="1" xfId="1" applyFont="1" applyBorder="1" applyAlignment="1">
      <alignment horizontal="right"/>
    </xf>
    <xf numFmtId="164" fontId="8" fillId="0" borderId="1" xfId="1" applyNumberFormat="1" applyFont="1" applyFill="1" applyBorder="1" applyAlignment="1">
      <alignment wrapText="1"/>
    </xf>
    <xf numFmtId="43" fontId="4" fillId="0" borderId="1" xfId="1" applyNumberFormat="1" applyFont="1" applyBorder="1" applyAlignment="1">
      <alignment wrapText="1"/>
    </xf>
    <xf numFmtId="43" fontId="8" fillId="0" borderId="1" xfId="1" applyNumberFormat="1" applyFont="1" applyBorder="1" applyAlignment="1">
      <alignment wrapText="1"/>
    </xf>
    <xf numFmtId="43" fontId="1" fillId="2" borderId="1" xfId="1" applyNumberFormat="1" applyFont="1" applyFill="1" applyBorder="1" applyAlignment="1">
      <alignment horizontal="center"/>
    </xf>
    <xf numFmtId="43" fontId="5" fillId="0" borderId="1" xfId="1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3" fontId="11" fillId="0" borderId="1" xfId="1" applyNumberFormat="1" applyFont="1" applyFill="1" applyBorder="1" applyAlignment="1">
      <alignment wrapText="1"/>
    </xf>
    <xf numFmtId="43" fontId="5" fillId="5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1" xfId="0" applyFont="1" applyFill="1" applyBorder="1"/>
    <xf numFmtId="43" fontId="12" fillId="0" borderId="1" xfId="1" applyNumberFormat="1" applyFont="1" applyFill="1" applyBorder="1" applyAlignment="1">
      <alignment wrapText="1"/>
    </xf>
    <xf numFmtId="43" fontId="12" fillId="5" borderId="1" xfId="1" applyNumberFormat="1" applyFont="1" applyFill="1" applyBorder="1" applyAlignment="1">
      <alignment wrapText="1"/>
    </xf>
    <xf numFmtId="164" fontId="12" fillId="3" borderId="1" xfId="1" applyNumberFormat="1" applyFont="1" applyFill="1" applyBorder="1" applyAlignment="1">
      <alignment wrapText="1"/>
    </xf>
    <xf numFmtId="164" fontId="12" fillId="0" borderId="2" xfId="1" applyNumberFormat="1" applyFont="1" applyFill="1" applyBorder="1" applyAlignment="1">
      <alignment wrapText="1"/>
    </xf>
    <xf numFmtId="3" fontId="12" fillId="4" borderId="3" xfId="0" applyNumberFormat="1" applyFont="1" applyFill="1" applyBorder="1" applyAlignment="1">
      <alignment horizontal="right" wrapText="1"/>
    </xf>
    <xf numFmtId="164" fontId="12" fillId="2" borderId="9" xfId="1" applyNumberFormat="1" applyFont="1" applyFill="1" applyBorder="1" applyAlignment="1">
      <alignment vertical="top"/>
    </xf>
    <xf numFmtId="3" fontId="7" fillId="3" borderId="9" xfId="0" applyNumberFormat="1" applyFont="1" applyFill="1" applyBorder="1" applyAlignment="1">
      <alignment horizontal="right" vertical="top" wrapText="1"/>
    </xf>
    <xf numFmtId="164" fontId="12" fillId="2" borderId="9" xfId="1" applyNumberFormat="1" applyFont="1" applyFill="1" applyBorder="1" applyAlignment="1">
      <alignment vertical="top" wrapText="1"/>
    </xf>
    <xf numFmtId="3" fontId="12" fillId="4" borderId="10" xfId="0" applyNumberFormat="1" applyFont="1" applyFill="1" applyBorder="1" applyAlignment="1">
      <alignment horizontal="right" vertical="top" wrapText="1"/>
    </xf>
    <xf numFmtId="43" fontId="2" fillId="0" borderId="1" xfId="0" applyNumberFormat="1" applyFont="1" applyBorder="1"/>
    <xf numFmtId="0" fontId="0" fillId="0" borderId="11" xfId="0" applyBorder="1"/>
    <xf numFmtId="164" fontId="2" fillId="2" borderId="1" xfId="1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2" fillId="0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43" fontId="4" fillId="0" borderId="4" xfId="1" applyNumberFormat="1" applyFont="1" applyBorder="1" applyAlignment="1">
      <alignment wrapText="1"/>
    </xf>
    <xf numFmtId="43" fontId="8" fillId="0" borderId="4" xfId="1" applyNumberFormat="1" applyFont="1" applyBorder="1" applyAlignment="1">
      <alignment wrapText="1"/>
    </xf>
    <xf numFmtId="43" fontId="1" fillId="2" borderId="4" xfId="1" applyNumberFormat="1" applyFont="1" applyFill="1" applyBorder="1" applyAlignment="1">
      <alignment horizontal="center"/>
    </xf>
    <xf numFmtId="43" fontId="5" fillId="0" borderId="4" xfId="1" applyNumberFormat="1" applyFont="1" applyFill="1" applyBorder="1" applyAlignment="1">
      <alignment wrapText="1"/>
    </xf>
    <xf numFmtId="164" fontId="3" fillId="3" borderId="4" xfId="1" applyNumberFormat="1" applyFont="1" applyFill="1" applyBorder="1" applyAlignment="1">
      <alignment wrapText="1"/>
    </xf>
    <xf numFmtId="164" fontId="9" fillId="0" borderId="6" xfId="1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2" fillId="0" borderId="4" xfId="0" applyFont="1" applyBorder="1"/>
    <xf numFmtId="0" fontId="6" fillId="2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164" fontId="4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43" fontId="4" fillId="0" borderId="1" xfId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64" fontId="2" fillId="0" borderId="1" xfId="1" applyNumberFormat="1" applyFont="1" applyBorder="1" applyAlignment="1">
      <alignment wrapText="1"/>
    </xf>
    <xf numFmtId="0" fontId="0" fillId="0" borderId="1" xfId="0" applyFill="1" applyBorder="1"/>
    <xf numFmtId="164" fontId="4" fillId="0" borderId="1" xfId="1" applyNumberFormat="1" applyFont="1" applyBorder="1" applyAlignment="1">
      <alignment horizontal="right"/>
    </xf>
    <xf numFmtId="164" fontId="5" fillId="4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/>
    <xf numFmtId="164" fontId="9" fillId="0" borderId="1" xfId="1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3" fillId="0" borderId="1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8" fillId="0" borderId="1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/>
    <xf numFmtId="0" fontId="16" fillId="0" borderId="0" xfId="0" applyFont="1"/>
    <xf numFmtId="0" fontId="15" fillId="0" borderId="1" xfId="0" applyFont="1" applyBorder="1"/>
    <xf numFmtId="0" fontId="6" fillId="2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3" borderId="1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09"/>
  <sheetViews>
    <sheetView tabSelected="1" view="pageBreakPreview" topLeftCell="A85" zoomScale="60" workbookViewId="0">
      <selection activeCell="AE90" sqref="AE90"/>
    </sheetView>
  </sheetViews>
  <sheetFormatPr defaultRowHeight="12.75"/>
  <cols>
    <col min="1" max="1" width="10.5703125" style="113" customWidth="1"/>
    <col min="2" max="2" width="14.5703125" style="113" customWidth="1"/>
    <col min="3" max="3" width="76.28515625" style="113" customWidth="1"/>
    <col min="4" max="4" width="21.140625" hidden="1" customWidth="1"/>
    <col min="5" max="5" width="19.28515625" hidden="1" customWidth="1"/>
    <col min="6" max="6" width="23.7109375" hidden="1" customWidth="1"/>
    <col min="7" max="7" width="20.28515625" hidden="1" customWidth="1"/>
    <col min="8" max="8" width="20.85546875" hidden="1" customWidth="1"/>
    <col min="9" max="9" width="19.85546875" hidden="1" customWidth="1"/>
    <col min="10" max="19" width="0" hidden="1" customWidth="1"/>
    <col min="20" max="20" width="32" hidden="1" customWidth="1"/>
    <col min="21" max="21" width="21" hidden="1" customWidth="1"/>
    <col min="22" max="24" width="0" hidden="1" customWidth="1"/>
  </cols>
  <sheetData>
    <row r="3" spans="1:24" ht="40.5" customHeight="1">
      <c r="A3" s="125" t="s">
        <v>0</v>
      </c>
      <c r="B3" s="126" t="s">
        <v>122</v>
      </c>
      <c r="C3" s="126" t="s">
        <v>1</v>
      </c>
      <c r="D3" s="2" t="s">
        <v>2</v>
      </c>
      <c r="E3" s="3" t="s">
        <v>3</v>
      </c>
      <c r="F3" s="1" t="s">
        <v>4</v>
      </c>
      <c r="G3" s="1" t="s">
        <v>5</v>
      </c>
      <c r="H3" s="1" t="s">
        <v>6</v>
      </c>
      <c r="I3" s="4" t="s">
        <v>7</v>
      </c>
      <c r="J3" s="5" t="s">
        <v>8</v>
      </c>
      <c r="K3" s="4" t="s">
        <v>9</v>
      </c>
      <c r="L3" s="6" t="s">
        <v>10</v>
      </c>
      <c r="M3" s="79"/>
      <c r="N3" s="79"/>
      <c r="O3" s="80" t="s">
        <v>11</v>
      </c>
      <c r="P3" s="2" t="s">
        <v>12</v>
      </c>
      <c r="Q3" s="3" t="s">
        <v>3</v>
      </c>
      <c r="R3" s="3" t="s">
        <v>13</v>
      </c>
      <c r="S3" s="2" t="s">
        <v>8</v>
      </c>
      <c r="T3" s="80" t="s">
        <v>11</v>
      </c>
      <c r="U3" s="81"/>
      <c r="V3" s="81"/>
      <c r="W3" s="82"/>
      <c r="X3" s="82"/>
    </row>
    <row r="4" spans="1:24" ht="24.95" customHeight="1">
      <c r="A4" s="116">
        <v>1</v>
      </c>
      <c r="B4" s="127" t="s">
        <v>14</v>
      </c>
      <c r="C4" s="128" t="s">
        <v>144</v>
      </c>
      <c r="D4" s="11">
        <v>74060000</v>
      </c>
      <c r="E4" s="86">
        <v>345092525</v>
      </c>
      <c r="F4" s="12">
        <v>24000000</v>
      </c>
      <c r="G4" s="13">
        <v>30440000</v>
      </c>
      <c r="H4" s="13">
        <v>22000000</v>
      </c>
      <c r="I4" s="13">
        <v>22000000</v>
      </c>
      <c r="J4" s="11">
        <f t="shared" ref="J4:J32" si="0">SUM(E4:I4)</f>
        <v>443532525</v>
      </c>
      <c r="K4" s="14">
        <f t="shared" ref="K4:K32" si="1">G4-I4</f>
        <v>8440000</v>
      </c>
      <c r="L4" s="84"/>
      <c r="M4" s="14"/>
      <c r="N4" s="14"/>
      <c r="O4" s="23">
        <v>60000000</v>
      </c>
      <c r="P4" s="11">
        <v>55240000</v>
      </c>
      <c r="Q4" s="15">
        <v>304904891</v>
      </c>
      <c r="R4" s="15">
        <v>20655000</v>
      </c>
      <c r="S4" s="11">
        <f t="shared" ref="S4:S32" si="2">Q4+R4</f>
        <v>325559891</v>
      </c>
      <c r="T4" s="23">
        <v>97345000</v>
      </c>
      <c r="U4" s="87"/>
      <c r="V4" s="87"/>
      <c r="W4" s="18"/>
      <c r="X4" s="87"/>
    </row>
    <row r="5" spans="1:24" ht="24.95" customHeight="1">
      <c r="A5" s="116">
        <v>2</v>
      </c>
      <c r="B5" s="127" t="s">
        <v>15</v>
      </c>
      <c r="C5" s="116" t="s">
        <v>16</v>
      </c>
      <c r="D5" s="11">
        <v>30350000</v>
      </c>
      <c r="E5" s="86">
        <v>24279430</v>
      </c>
      <c r="F5" s="13">
        <v>28000000</v>
      </c>
      <c r="G5" s="13">
        <v>28000000</v>
      </c>
      <c r="H5" s="13">
        <v>24600000</v>
      </c>
      <c r="I5" s="13">
        <v>24600000</v>
      </c>
      <c r="J5" s="11">
        <f t="shared" si="0"/>
        <v>129479430</v>
      </c>
      <c r="K5" s="14">
        <f t="shared" si="1"/>
        <v>3400000</v>
      </c>
      <c r="L5" s="84"/>
      <c r="M5" s="14"/>
      <c r="N5" s="14"/>
      <c r="O5" s="23">
        <v>5400000</v>
      </c>
      <c r="P5" s="20">
        <v>20350000</v>
      </c>
      <c r="Q5" s="15">
        <v>18267079</v>
      </c>
      <c r="R5" s="15">
        <v>21800000</v>
      </c>
      <c r="S5" s="11">
        <f t="shared" si="2"/>
        <v>40067079</v>
      </c>
      <c r="T5" s="23">
        <v>7200000</v>
      </c>
      <c r="U5" s="87"/>
      <c r="V5" s="87"/>
      <c r="W5" s="18"/>
      <c r="X5" s="87"/>
    </row>
    <row r="6" spans="1:24" ht="24.95" customHeight="1">
      <c r="A6" s="116">
        <v>3</v>
      </c>
      <c r="B6" s="127" t="s">
        <v>17</v>
      </c>
      <c r="C6" s="128" t="s">
        <v>127</v>
      </c>
      <c r="D6" s="11">
        <v>20000</v>
      </c>
      <c r="E6" s="86">
        <v>42003182</v>
      </c>
      <c r="F6" s="12">
        <v>93000000</v>
      </c>
      <c r="G6" s="13">
        <v>193475000</v>
      </c>
      <c r="H6" s="13">
        <v>40000000</v>
      </c>
      <c r="I6" s="13">
        <v>40000000</v>
      </c>
      <c r="J6" s="11">
        <f t="shared" si="0"/>
        <v>408478182</v>
      </c>
      <c r="K6" s="14">
        <f t="shared" si="1"/>
        <v>153475000</v>
      </c>
      <c r="L6" s="84"/>
      <c r="M6" s="14"/>
      <c r="N6" s="14"/>
      <c r="O6" s="23">
        <v>0</v>
      </c>
      <c r="P6" s="20">
        <v>20000</v>
      </c>
      <c r="Q6" s="15">
        <v>34602211</v>
      </c>
      <c r="R6" s="15">
        <v>35000000</v>
      </c>
      <c r="S6" s="11">
        <f t="shared" si="2"/>
        <v>69602211</v>
      </c>
      <c r="T6" s="23">
        <v>0</v>
      </c>
      <c r="U6" s="87"/>
      <c r="V6" s="87"/>
      <c r="W6" s="18"/>
      <c r="X6" s="87"/>
    </row>
    <row r="7" spans="1:24" ht="24.95" customHeight="1">
      <c r="A7" s="116">
        <v>4</v>
      </c>
      <c r="B7" s="127" t="s">
        <v>18</v>
      </c>
      <c r="C7" s="128" t="s">
        <v>145</v>
      </c>
      <c r="D7" s="11">
        <v>21500000</v>
      </c>
      <c r="E7" s="86">
        <v>107950623</v>
      </c>
      <c r="F7" s="12">
        <v>128000000</v>
      </c>
      <c r="G7" s="13">
        <v>135000000</v>
      </c>
      <c r="H7" s="13">
        <v>128000000</v>
      </c>
      <c r="I7" s="13">
        <v>128000000</v>
      </c>
      <c r="J7" s="11">
        <f t="shared" si="0"/>
        <v>626950623</v>
      </c>
      <c r="K7" s="14">
        <f t="shared" si="1"/>
        <v>7000000</v>
      </c>
      <c r="L7" s="84"/>
      <c r="M7" s="14"/>
      <c r="N7" s="14"/>
      <c r="O7" s="23">
        <v>400000000</v>
      </c>
      <c r="P7" s="20">
        <v>16600000</v>
      </c>
      <c r="Q7" s="15">
        <v>115865922</v>
      </c>
      <c r="R7" s="15">
        <v>39530000</v>
      </c>
      <c r="S7" s="11">
        <f t="shared" si="2"/>
        <v>155395922</v>
      </c>
      <c r="T7" s="23">
        <v>200000000</v>
      </c>
      <c r="U7" s="87"/>
      <c r="V7" s="87"/>
      <c r="W7" s="18"/>
      <c r="X7" s="87"/>
    </row>
    <row r="8" spans="1:24" ht="24.95" customHeight="1">
      <c r="A8" s="116">
        <v>5</v>
      </c>
      <c r="B8" s="127" t="s">
        <v>19</v>
      </c>
      <c r="C8" s="128" t="s">
        <v>146</v>
      </c>
      <c r="D8" s="11">
        <v>176000000</v>
      </c>
      <c r="E8" s="86">
        <f>368769574+1200000000</f>
        <v>1568769574</v>
      </c>
      <c r="F8" s="13">
        <v>1200000000</v>
      </c>
      <c r="G8" s="13">
        <v>1200000000</v>
      </c>
      <c r="H8" s="13">
        <v>1319680000</v>
      </c>
      <c r="I8" s="13">
        <v>1319680000</v>
      </c>
      <c r="J8" s="11">
        <f t="shared" si="0"/>
        <v>6608129574</v>
      </c>
      <c r="K8" s="14">
        <f t="shared" si="1"/>
        <v>-119680000</v>
      </c>
      <c r="L8" s="84"/>
      <c r="M8" s="14"/>
      <c r="N8" s="14"/>
      <c r="O8" s="23">
        <v>4880320000</v>
      </c>
      <c r="P8" s="20">
        <v>160000000</v>
      </c>
      <c r="Q8" s="15">
        <v>374144916</v>
      </c>
      <c r="R8" s="15">
        <f>1401608000-100000000</f>
        <v>1301608000</v>
      </c>
      <c r="S8" s="11">
        <f t="shared" si="2"/>
        <v>1675752916</v>
      </c>
      <c r="T8" s="23">
        <f>1833392000-65000000</f>
        <v>1768392000</v>
      </c>
      <c r="U8" s="87"/>
      <c r="V8" s="87"/>
      <c r="W8" s="18"/>
      <c r="X8" s="87"/>
    </row>
    <row r="9" spans="1:24" ht="24.95" customHeight="1">
      <c r="A9" s="116">
        <v>6</v>
      </c>
      <c r="B9" s="127" t="s">
        <v>20</v>
      </c>
      <c r="C9" s="128" t="s">
        <v>163</v>
      </c>
      <c r="D9" s="11">
        <v>326750000</v>
      </c>
      <c r="E9" s="86">
        <v>219326116</v>
      </c>
      <c r="F9" s="12">
        <v>3000000000</v>
      </c>
      <c r="G9" s="13">
        <v>4557000000</v>
      </c>
      <c r="H9" s="13">
        <f>3900000000+1500000000</f>
        <v>5400000000</v>
      </c>
      <c r="I9" s="13">
        <v>3900000000</v>
      </c>
      <c r="J9" s="11">
        <f t="shared" si="0"/>
        <v>17076326116</v>
      </c>
      <c r="K9" s="14">
        <f t="shared" si="1"/>
        <v>657000000</v>
      </c>
      <c r="L9" s="84"/>
      <c r="M9" s="14"/>
      <c r="N9" s="14"/>
      <c r="O9" s="23">
        <f>2000000000+653776000</f>
        <v>2653776000</v>
      </c>
      <c r="P9" s="20">
        <v>180000000</v>
      </c>
      <c r="Q9" s="15">
        <v>277350198</v>
      </c>
      <c r="R9" s="15">
        <v>787820000</v>
      </c>
      <c r="S9" s="11">
        <f t="shared" si="2"/>
        <v>1065170198</v>
      </c>
      <c r="T9" s="23">
        <v>770000000</v>
      </c>
      <c r="U9" s="87"/>
      <c r="V9" s="87"/>
      <c r="W9" s="18"/>
      <c r="X9" s="87"/>
    </row>
    <row r="10" spans="1:24" ht="24.95" customHeight="1">
      <c r="A10" s="116">
        <v>7</v>
      </c>
      <c r="B10" s="127" t="s">
        <v>21</v>
      </c>
      <c r="C10" s="128" t="s">
        <v>22</v>
      </c>
      <c r="D10" s="11">
        <v>0</v>
      </c>
      <c r="E10" s="86">
        <v>5309762</v>
      </c>
      <c r="F10" s="12">
        <v>40000000</v>
      </c>
      <c r="G10" s="13">
        <v>50000000</v>
      </c>
      <c r="H10" s="13">
        <v>17000000</v>
      </c>
      <c r="I10" s="13">
        <v>17000000</v>
      </c>
      <c r="J10" s="11">
        <f t="shared" si="0"/>
        <v>129309762</v>
      </c>
      <c r="K10" s="14">
        <f t="shared" si="1"/>
        <v>33000000</v>
      </c>
      <c r="L10" s="84"/>
      <c r="M10" s="14"/>
      <c r="N10" s="14"/>
      <c r="O10" s="23">
        <v>0</v>
      </c>
      <c r="P10" s="20">
        <v>0</v>
      </c>
      <c r="Q10" s="15">
        <v>0</v>
      </c>
      <c r="R10" s="15">
        <f>12000000+2500000</f>
        <v>14500000</v>
      </c>
      <c r="S10" s="11">
        <f t="shared" si="2"/>
        <v>14500000</v>
      </c>
      <c r="T10" s="23">
        <v>0</v>
      </c>
      <c r="U10" s="87"/>
      <c r="V10" s="87"/>
      <c r="W10" s="18"/>
      <c r="X10" s="87"/>
    </row>
    <row r="11" spans="1:24" ht="24.95" customHeight="1">
      <c r="A11" s="116">
        <v>8</v>
      </c>
      <c r="B11" s="127" t="s">
        <v>23</v>
      </c>
      <c r="C11" s="128" t="s">
        <v>147</v>
      </c>
      <c r="D11" s="11">
        <v>53600000</v>
      </c>
      <c r="E11" s="86">
        <v>1042834882</v>
      </c>
      <c r="F11" s="12">
        <v>1000000000</v>
      </c>
      <c r="G11" s="13">
        <v>1643695000</v>
      </c>
      <c r="H11" s="13">
        <v>2000000000</v>
      </c>
      <c r="I11" s="13">
        <v>1000000000</v>
      </c>
      <c r="J11" s="11">
        <f t="shared" si="0"/>
        <v>6686529882</v>
      </c>
      <c r="K11" s="14">
        <f t="shared" si="1"/>
        <v>643695000</v>
      </c>
      <c r="L11" s="84"/>
      <c r="M11" s="14"/>
      <c r="N11" s="14"/>
      <c r="O11" s="23">
        <f>3000000000+3500000000</f>
        <v>6500000000</v>
      </c>
      <c r="P11" s="20">
        <v>36950000</v>
      </c>
      <c r="Q11" s="15">
        <v>1099083802.25</v>
      </c>
      <c r="R11" s="15">
        <v>803495000</v>
      </c>
      <c r="S11" s="11">
        <f t="shared" si="2"/>
        <v>1902578802.25</v>
      </c>
      <c r="T11" s="23">
        <f>1296505000+500000000</f>
        <v>1796505000</v>
      </c>
      <c r="U11" s="87"/>
      <c r="V11" s="87"/>
      <c r="W11" s="18"/>
      <c r="X11" s="87"/>
    </row>
    <row r="12" spans="1:24" ht="24.95" customHeight="1">
      <c r="A12" s="116">
        <v>9</v>
      </c>
      <c r="B12" s="127" t="s">
        <v>24</v>
      </c>
      <c r="C12" s="128" t="s">
        <v>148</v>
      </c>
      <c r="D12" s="11">
        <v>14550000</v>
      </c>
      <c r="E12" s="86">
        <v>172764995</v>
      </c>
      <c r="F12" s="12">
        <v>360000000</v>
      </c>
      <c r="G12" s="13">
        <v>667000000</v>
      </c>
      <c r="H12" s="13">
        <f>360000000+300000000</f>
        <v>660000000</v>
      </c>
      <c r="I12" s="13">
        <v>360000000</v>
      </c>
      <c r="J12" s="11">
        <f t="shared" si="0"/>
        <v>2219764995</v>
      </c>
      <c r="K12" s="14">
        <f t="shared" si="1"/>
        <v>307000000</v>
      </c>
      <c r="L12" s="84"/>
      <c r="M12" s="14"/>
      <c r="N12" s="14"/>
      <c r="O12" s="23">
        <v>900000000</v>
      </c>
      <c r="P12" s="20">
        <v>17100000</v>
      </c>
      <c r="Q12" s="15">
        <v>193402172</v>
      </c>
      <c r="R12" s="15">
        <v>283500000</v>
      </c>
      <c r="S12" s="11">
        <f t="shared" si="2"/>
        <v>476902172</v>
      </c>
      <c r="T12" s="23">
        <v>121500000</v>
      </c>
      <c r="U12" s="87"/>
      <c r="V12" s="87"/>
      <c r="W12" s="18"/>
      <c r="X12" s="87"/>
    </row>
    <row r="13" spans="1:24" ht="24.95" customHeight="1">
      <c r="A13" s="116">
        <v>10</v>
      </c>
      <c r="B13" s="127" t="s">
        <v>25</v>
      </c>
      <c r="C13" s="128" t="s">
        <v>149</v>
      </c>
      <c r="D13" s="11">
        <v>1254500000</v>
      </c>
      <c r="E13" s="86">
        <v>43416174</v>
      </c>
      <c r="F13" s="12">
        <f>3329000000</f>
        <v>3329000000</v>
      </c>
      <c r="G13" s="13">
        <v>4898640000</v>
      </c>
      <c r="H13" s="13">
        <v>2829000000</v>
      </c>
      <c r="I13" s="13">
        <f>2829000000</f>
        <v>2829000000</v>
      </c>
      <c r="J13" s="11">
        <f t="shared" si="0"/>
        <v>13929056174</v>
      </c>
      <c r="K13" s="14">
        <f t="shared" si="1"/>
        <v>2069640000</v>
      </c>
      <c r="L13" s="84"/>
      <c r="M13" s="14"/>
      <c r="N13" s="14"/>
      <c r="O13" s="88">
        <f>1200000000+1200000000</f>
        <v>2400000000</v>
      </c>
      <c r="P13" s="20">
        <v>859100000</v>
      </c>
      <c r="Q13" s="15">
        <v>45183071</v>
      </c>
      <c r="R13" s="15">
        <f>1235045000+100000000</f>
        <v>1335045000</v>
      </c>
      <c r="S13" s="11">
        <f t="shared" si="2"/>
        <v>1380228071</v>
      </c>
      <c r="T13" s="23">
        <f>1100000000+400000000-1400000000</f>
        <v>100000000</v>
      </c>
      <c r="U13" s="87"/>
      <c r="V13" s="87"/>
      <c r="W13" s="18"/>
      <c r="X13" s="87"/>
    </row>
    <row r="14" spans="1:24" ht="24.95" customHeight="1">
      <c r="A14" s="116">
        <v>11</v>
      </c>
      <c r="B14" s="127" t="s">
        <v>26</v>
      </c>
      <c r="C14" s="128" t="s">
        <v>27</v>
      </c>
      <c r="D14" s="11">
        <v>46981000000</v>
      </c>
      <c r="E14" s="86">
        <v>70921645</v>
      </c>
      <c r="F14" s="12">
        <v>772000000</v>
      </c>
      <c r="G14" s="13">
        <v>772000000</v>
      </c>
      <c r="H14" s="13">
        <v>934105000</v>
      </c>
      <c r="I14" s="13">
        <v>934105000</v>
      </c>
      <c r="J14" s="11">
        <f t="shared" si="0"/>
        <v>3483131645</v>
      </c>
      <c r="K14" s="14">
        <f t="shared" si="1"/>
        <v>-162105000</v>
      </c>
      <c r="L14" s="84"/>
      <c r="M14" s="14"/>
      <c r="N14" s="14"/>
      <c r="O14" s="23">
        <v>71500000</v>
      </c>
      <c r="P14" s="20">
        <v>39707550000</v>
      </c>
      <c r="Q14" s="15">
        <v>63566301</v>
      </c>
      <c r="R14" s="15">
        <v>2131500000</v>
      </c>
      <c r="S14" s="11">
        <f t="shared" si="2"/>
        <v>2195066301</v>
      </c>
      <c r="T14" s="23">
        <v>78500000</v>
      </c>
      <c r="U14" s="87"/>
      <c r="V14" s="87"/>
      <c r="W14" s="18"/>
      <c r="X14" s="87"/>
    </row>
    <row r="15" spans="1:24" ht="24.95" customHeight="1">
      <c r="A15" s="116">
        <v>12</v>
      </c>
      <c r="B15" s="127" t="s">
        <v>28</v>
      </c>
      <c r="C15" s="128" t="s">
        <v>142</v>
      </c>
      <c r="D15" s="11">
        <v>68704000000</v>
      </c>
      <c r="E15" s="86">
        <v>514999785</v>
      </c>
      <c r="F15" s="12">
        <v>7443145000</v>
      </c>
      <c r="G15" s="13">
        <v>8000000000</v>
      </c>
      <c r="H15" s="13">
        <f>7443145000+5000000000</f>
        <v>12443145000</v>
      </c>
      <c r="I15" s="13">
        <v>7443145000</v>
      </c>
      <c r="J15" s="11">
        <f t="shared" si="0"/>
        <v>35844434785</v>
      </c>
      <c r="K15" s="14">
        <f t="shared" si="1"/>
        <v>556855000</v>
      </c>
      <c r="L15" s="84"/>
      <c r="M15" s="14"/>
      <c r="N15" s="14"/>
      <c r="O15" s="23">
        <v>500000000</v>
      </c>
      <c r="P15" s="20">
        <v>45215000000</v>
      </c>
      <c r="Q15" s="15">
        <v>498652935</v>
      </c>
      <c r="R15" s="15">
        <v>7443145000</v>
      </c>
      <c r="S15" s="11">
        <f t="shared" si="2"/>
        <v>7941797935</v>
      </c>
      <c r="T15" s="23">
        <v>120000000</v>
      </c>
      <c r="U15" s="87"/>
      <c r="V15" s="87"/>
      <c r="W15" s="18"/>
      <c r="X15" s="87"/>
    </row>
    <row r="16" spans="1:24" ht="24.95" customHeight="1">
      <c r="A16" s="116">
        <v>13</v>
      </c>
      <c r="B16" s="127" t="s">
        <v>29</v>
      </c>
      <c r="C16" s="128" t="s">
        <v>150</v>
      </c>
      <c r="D16" s="11">
        <v>1560000000</v>
      </c>
      <c r="E16" s="86">
        <v>89503047</v>
      </c>
      <c r="F16" s="12">
        <v>50416000</v>
      </c>
      <c r="G16" s="13">
        <v>60900000</v>
      </c>
      <c r="H16" s="13">
        <v>50416000</v>
      </c>
      <c r="I16" s="13">
        <v>50416000</v>
      </c>
      <c r="J16" s="11">
        <f t="shared" si="0"/>
        <v>301651047</v>
      </c>
      <c r="K16" s="14">
        <f t="shared" si="1"/>
        <v>10484000</v>
      </c>
      <c r="L16" s="84"/>
      <c r="M16" s="14"/>
      <c r="N16" s="14"/>
      <c r="O16" s="88">
        <v>3474584000</v>
      </c>
      <c r="P16" s="20">
        <v>110000000</v>
      </c>
      <c r="Q16" s="15">
        <v>82223521</v>
      </c>
      <c r="R16" s="15">
        <v>38385000</v>
      </c>
      <c r="S16" s="11">
        <f t="shared" si="2"/>
        <v>120608521</v>
      </c>
      <c r="T16" s="23">
        <f>326615000+423385000+5000+26610000</f>
        <v>776615000</v>
      </c>
      <c r="U16" s="87"/>
      <c r="V16" s="87"/>
      <c r="W16" s="18"/>
      <c r="X16" s="87"/>
    </row>
    <row r="17" spans="1:24" ht="24.95" customHeight="1">
      <c r="A17" s="116">
        <v>14</v>
      </c>
      <c r="B17" s="127" t="s">
        <v>30</v>
      </c>
      <c r="C17" s="128" t="s">
        <v>151</v>
      </c>
      <c r="D17" s="11">
        <v>2100000</v>
      </c>
      <c r="E17" s="86">
        <v>169998443</v>
      </c>
      <c r="F17" s="12">
        <v>750000000</v>
      </c>
      <c r="G17" s="13">
        <v>387000000</v>
      </c>
      <c r="H17" s="13">
        <v>835000000</v>
      </c>
      <c r="I17" s="13">
        <v>520000000</v>
      </c>
      <c r="J17" s="11">
        <f t="shared" si="0"/>
        <v>2661998443</v>
      </c>
      <c r="K17" s="14">
        <f t="shared" si="1"/>
        <v>-133000000</v>
      </c>
      <c r="L17" s="84"/>
      <c r="M17" s="14"/>
      <c r="N17" s="14"/>
      <c r="O17" s="88">
        <f>860000000+1500000000</f>
        <v>2360000000</v>
      </c>
      <c r="P17" s="20">
        <v>1700000</v>
      </c>
      <c r="Q17" s="15">
        <v>160567284</v>
      </c>
      <c r="R17" s="15">
        <v>117300000</v>
      </c>
      <c r="S17" s="11">
        <f t="shared" si="2"/>
        <v>277867284</v>
      </c>
      <c r="T17" s="23">
        <v>682700000</v>
      </c>
      <c r="U17" s="87"/>
      <c r="V17" s="87"/>
      <c r="W17" s="18"/>
      <c r="X17" s="87"/>
    </row>
    <row r="18" spans="1:24" ht="24.95" customHeight="1">
      <c r="A18" s="116">
        <v>15</v>
      </c>
      <c r="B18" s="127" t="s">
        <v>31</v>
      </c>
      <c r="C18" s="128" t="s">
        <v>32</v>
      </c>
      <c r="D18" s="11">
        <v>120000</v>
      </c>
      <c r="E18" s="86">
        <v>3774552</v>
      </c>
      <c r="F18" s="12">
        <v>70000000</v>
      </c>
      <c r="G18" s="13">
        <v>70000000</v>
      </c>
      <c r="H18" s="13">
        <v>70000000</v>
      </c>
      <c r="I18" s="13">
        <v>70000000</v>
      </c>
      <c r="J18" s="11">
        <f t="shared" si="0"/>
        <v>283774552</v>
      </c>
      <c r="K18" s="14">
        <f t="shared" si="1"/>
        <v>0</v>
      </c>
      <c r="L18" s="84"/>
      <c r="M18" s="14"/>
      <c r="N18" s="14"/>
      <c r="O18" s="23">
        <v>0</v>
      </c>
      <c r="P18" s="20">
        <v>100000</v>
      </c>
      <c r="Q18" s="15">
        <v>4235414</v>
      </c>
      <c r="R18" s="15">
        <f>6000000+2500000</f>
        <v>8500000</v>
      </c>
      <c r="S18" s="11">
        <f t="shared" si="2"/>
        <v>12735414</v>
      </c>
      <c r="T18" s="23">
        <v>0</v>
      </c>
      <c r="U18" s="87"/>
      <c r="V18" s="87"/>
      <c r="W18" s="18"/>
      <c r="X18" s="87"/>
    </row>
    <row r="19" spans="1:24" ht="24.95" customHeight="1">
      <c r="A19" s="116">
        <v>16</v>
      </c>
      <c r="B19" s="127" t="s">
        <v>33</v>
      </c>
      <c r="C19" s="128" t="s">
        <v>152</v>
      </c>
      <c r="D19" s="11">
        <v>51100000</v>
      </c>
      <c r="E19" s="86">
        <v>288454143</v>
      </c>
      <c r="F19" s="12">
        <v>750000000</v>
      </c>
      <c r="G19" s="13">
        <v>991540000</v>
      </c>
      <c r="H19" s="13">
        <v>1413090000</v>
      </c>
      <c r="I19" s="13">
        <v>1413090000</v>
      </c>
      <c r="J19" s="11">
        <f t="shared" si="0"/>
        <v>4856174143</v>
      </c>
      <c r="K19" s="14">
        <f t="shared" si="1"/>
        <v>-421550000</v>
      </c>
      <c r="L19" s="84"/>
      <c r="M19" s="14"/>
      <c r="N19" s="14"/>
      <c r="O19" s="23">
        <v>450000000</v>
      </c>
      <c r="P19" s="20">
        <v>46250000</v>
      </c>
      <c r="Q19" s="15">
        <v>150257875</v>
      </c>
      <c r="R19" s="15">
        <v>184200000</v>
      </c>
      <c r="S19" s="11">
        <f t="shared" si="2"/>
        <v>334457875</v>
      </c>
      <c r="T19" s="23">
        <f>375800000+124200000</f>
        <v>500000000</v>
      </c>
      <c r="U19" s="87"/>
      <c r="V19" s="87"/>
      <c r="W19" s="18"/>
      <c r="X19" s="87"/>
    </row>
    <row r="20" spans="1:24" ht="24.95" customHeight="1">
      <c r="A20" s="116">
        <v>17</v>
      </c>
      <c r="B20" s="127" t="s">
        <v>34</v>
      </c>
      <c r="C20" s="128" t="s">
        <v>35</v>
      </c>
      <c r="D20" s="11">
        <v>42000000</v>
      </c>
      <c r="E20" s="86">
        <v>22021012</v>
      </c>
      <c r="F20" s="12">
        <v>8000000</v>
      </c>
      <c r="G20" s="13">
        <v>8000000</v>
      </c>
      <c r="H20" s="13">
        <v>7500000</v>
      </c>
      <c r="I20" s="13">
        <v>7500000</v>
      </c>
      <c r="J20" s="11">
        <f t="shared" si="0"/>
        <v>53021012</v>
      </c>
      <c r="K20" s="14">
        <f t="shared" si="1"/>
        <v>500000</v>
      </c>
      <c r="L20" s="84"/>
      <c r="M20" s="14"/>
      <c r="N20" s="14"/>
      <c r="O20" s="23">
        <v>0</v>
      </c>
      <c r="P20" s="20">
        <v>40400000</v>
      </c>
      <c r="Q20" s="15">
        <v>19261795</v>
      </c>
      <c r="R20" s="15">
        <v>7000000</v>
      </c>
      <c r="S20" s="11">
        <f t="shared" si="2"/>
        <v>26261795</v>
      </c>
      <c r="T20" s="23">
        <v>0</v>
      </c>
      <c r="U20" s="87"/>
      <c r="V20" s="87"/>
      <c r="W20" s="18"/>
      <c r="X20" s="87"/>
    </row>
    <row r="21" spans="1:24" ht="24.95" customHeight="1">
      <c r="A21" s="116">
        <v>18</v>
      </c>
      <c r="B21" s="127" t="s">
        <v>36</v>
      </c>
      <c r="C21" s="128" t="s">
        <v>37</v>
      </c>
      <c r="D21" s="11">
        <v>850000</v>
      </c>
      <c r="E21" s="86">
        <v>116522857</v>
      </c>
      <c r="F21" s="12">
        <v>885000000</v>
      </c>
      <c r="G21" s="13">
        <v>885000000</v>
      </c>
      <c r="H21" s="13">
        <v>868500000</v>
      </c>
      <c r="I21" s="13">
        <v>868500000</v>
      </c>
      <c r="J21" s="11">
        <f t="shared" si="0"/>
        <v>3623522857</v>
      </c>
      <c r="K21" s="14">
        <f t="shared" si="1"/>
        <v>16500000</v>
      </c>
      <c r="L21" s="84"/>
      <c r="M21" s="14"/>
      <c r="N21" s="14"/>
      <c r="O21" s="88">
        <f>750000000+200000000</f>
        <v>950000000</v>
      </c>
      <c r="P21" s="20">
        <v>750000</v>
      </c>
      <c r="Q21" s="21">
        <v>105075643</v>
      </c>
      <c r="R21" s="15">
        <v>460000000</v>
      </c>
      <c r="S21" s="11">
        <f t="shared" si="2"/>
        <v>565075643</v>
      </c>
      <c r="T21" s="23">
        <v>50000000</v>
      </c>
      <c r="U21" s="87"/>
      <c r="V21" s="87"/>
      <c r="W21" s="18"/>
      <c r="X21" s="87"/>
    </row>
    <row r="22" spans="1:24" ht="24.95" customHeight="1">
      <c r="A22" s="116">
        <v>19</v>
      </c>
      <c r="B22" s="127" t="s">
        <v>38</v>
      </c>
      <c r="C22" s="128" t="s">
        <v>153</v>
      </c>
      <c r="D22" s="11">
        <v>500000</v>
      </c>
      <c r="E22" s="86">
        <v>75649584</v>
      </c>
      <c r="F22" s="12">
        <v>683676000</v>
      </c>
      <c r="G22" s="13">
        <v>736740000</v>
      </c>
      <c r="H22" s="13">
        <v>683676000</v>
      </c>
      <c r="I22" s="13">
        <v>10964610680</v>
      </c>
      <c r="J22" s="11">
        <f t="shared" si="0"/>
        <v>13144352264</v>
      </c>
      <c r="K22" s="14">
        <f t="shared" si="1"/>
        <v>-10227870680</v>
      </c>
      <c r="L22" s="84"/>
      <c r="M22" s="14"/>
      <c r="N22" s="14"/>
      <c r="O22" s="23">
        <v>1000000000</v>
      </c>
      <c r="P22" s="20">
        <v>1000000</v>
      </c>
      <c r="Q22" s="15">
        <v>77174107</v>
      </c>
      <c r="R22" s="15">
        <f>7303208000+860000000-200000000+11805000-200000000+410644</f>
        <v>7775423644</v>
      </c>
      <c r="S22" s="11">
        <f t="shared" si="2"/>
        <v>7852597751</v>
      </c>
      <c r="T22" s="23">
        <v>1000000000</v>
      </c>
      <c r="U22" s="87"/>
      <c r="V22" s="87"/>
      <c r="W22" s="18"/>
      <c r="X22" s="87"/>
    </row>
    <row r="23" spans="1:24" ht="24.95" customHeight="1">
      <c r="A23" s="116">
        <v>20</v>
      </c>
      <c r="B23" s="141" t="s">
        <v>39</v>
      </c>
      <c r="C23" s="128" t="s">
        <v>128</v>
      </c>
      <c r="D23" s="11">
        <v>500000000</v>
      </c>
      <c r="E23" s="89">
        <v>490344418</v>
      </c>
      <c r="F23" s="12">
        <v>500000000</v>
      </c>
      <c r="G23" s="22">
        <v>370000000</v>
      </c>
      <c r="H23" s="22">
        <v>360000000</v>
      </c>
      <c r="I23" s="22">
        <v>360000000</v>
      </c>
      <c r="J23" s="11">
        <f t="shared" si="0"/>
        <v>2080344418</v>
      </c>
      <c r="K23" s="14">
        <f t="shared" si="1"/>
        <v>10000000</v>
      </c>
      <c r="L23" s="84"/>
      <c r="M23" s="14"/>
      <c r="N23" s="14"/>
      <c r="O23" s="23">
        <v>0</v>
      </c>
      <c r="P23" s="20">
        <v>276780000</v>
      </c>
      <c r="Q23" s="15">
        <v>425010374.93000001</v>
      </c>
      <c r="R23" s="15">
        <v>220000000</v>
      </c>
      <c r="S23" s="11">
        <f t="shared" si="2"/>
        <v>645010374.93000007</v>
      </c>
      <c r="T23" s="23">
        <v>0</v>
      </c>
      <c r="U23" s="87"/>
      <c r="V23" s="87"/>
      <c r="W23" s="18"/>
      <c r="X23" s="87"/>
    </row>
    <row r="24" spans="1:24" ht="24.95" customHeight="1">
      <c r="A24" s="116">
        <v>21</v>
      </c>
      <c r="B24" s="127" t="s">
        <v>40</v>
      </c>
      <c r="C24" s="116" t="s">
        <v>41</v>
      </c>
      <c r="D24" s="11">
        <v>15600000</v>
      </c>
      <c r="E24" s="89">
        <v>22392511</v>
      </c>
      <c r="F24" s="22">
        <v>100000000</v>
      </c>
      <c r="G24" s="22">
        <v>100000000</v>
      </c>
      <c r="H24" s="22">
        <v>45000000</v>
      </c>
      <c r="I24" s="22">
        <v>45000000</v>
      </c>
      <c r="J24" s="11">
        <f t="shared" si="0"/>
        <v>312392511</v>
      </c>
      <c r="K24" s="14">
        <f t="shared" si="1"/>
        <v>55000000</v>
      </c>
      <c r="L24" s="84"/>
      <c r="M24" s="14"/>
      <c r="N24" s="14"/>
      <c r="O24" s="23">
        <v>450000000</v>
      </c>
      <c r="P24" s="20">
        <v>15600000</v>
      </c>
      <c r="Q24" s="15">
        <v>16346936</v>
      </c>
      <c r="R24" s="15">
        <v>36000000</v>
      </c>
      <c r="S24" s="11">
        <f t="shared" si="2"/>
        <v>52346936</v>
      </c>
      <c r="T24" s="23">
        <v>37500000</v>
      </c>
      <c r="U24" s="87"/>
      <c r="V24" s="87"/>
      <c r="W24" s="18"/>
      <c r="X24" s="87"/>
    </row>
    <row r="25" spans="1:24" ht="24.95" customHeight="1">
      <c r="A25" s="116">
        <v>22</v>
      </c>
      <c r="B25" s="127" t="s">
        <v>42</v>
      </c>
      <c r="C25" s="128" t="s">
        <v>43</v>
      </c>
      <c r="D25" s="11">
        <v>6962000000</v>
      </c>
      <c r="E25" s="89">
        <v>114826605</v>
      </c>
      <c r="F25" s="22">
        <v>56000000</v>
      </c>
      <c r="G25" s="22">
        <v>56000000</v>
      </c>
      <c r="H25" s="22">
        <v>45440000</v>
      </c>
      <c r="I25" s="22">
        <v>45440000</v>
      </c>
      <c r="J25" s="11">
        <f t="shared" si="0"/>
        <v>317706605</v>
      </c>
      <c r="K25" s="14">
        <f t="shared" si="1"/>
        <v>10560000</v>
      </c>
      <c r="L25" s="84"/>
      <c r="M25" s="14"/>
      <c r="N25" s="14"/>
      <c r="O25" s="23">
        <v>250000000</v>
      </c>
      <c r="P25" s="20">
        <v>7574000000</v>
      </c>
      <c r="Q25" s="15">
        <v>166431748</v>
      </c>
      <c r="R25" s="15">
        <v>44500000</v>
      </c>
      <c r="S25" s="11">
        <f t="shared" si="2"/>
        <v>210931748</v>
      </c>
      <c r="T25" s="23">
        <v>540000000</v>
      </c>
      <c r="U25" s="87"/>
      <c r="V25" s="87"/>
      <c r="W25" s="18"/>
      <c r="X25" s="87"/>
    </row>
    <row r="26" spans="1:24" ht="24.95" customHeight="1">
      <c r="A26" s="116">
        <v>23</v>
      </c>
      <c r="B26" s="127" t="s">
        <v>44</v>
      </c>
      <c r="C26" s="128" t="s">
        <v>154</v>
      </c>
      <c r="D26" s="11">
        <v>2000000</v>
      </c>
      <c r="E26" s="89">
        <v>31120290</v>
      </c>
      <c r="F26" s="12">
        <v>728000000</v>
      </c>
      <c r="G26" s="22">
        <v>728000000</v>
      </c>
      <c r="H26" s="22">
        <v>247500000</v>
      </c>
      <c r="I26" s="22">
        <v>247500000</v>
      </c>
      <c r="J26" s="11">
        <f t="shared" si="0"/>
        <v>1982120290</v>
      </c>
      <c r="K26" s="14">
        <f t="shared" si="1"/>
        <v>480500000</v>
      </c>
      <c r="L26" s="84"/>
      <c r="M26" s="14"/>
      <c r="N26" s="14"/>
      <c r="O26" s="23">
        <v>1800000000</v>
      </c>
      <c r="P26" s="20">
        <v>2000000</v>
      </c>
      <c r="Q26" s="15">
        <v>30514334</v>
      </c>
      <c r="R26" s="15">
        <v>40000000</v>
      </c>
      <c r="S26" s="11">
        <f t="shared" si="2"/>
        <v>70514334</v>
      </c>
      <c r="T26" s="23">
        <v>7000000</v>
      </c>
      <c r="U26" s="87"/>
      <c r="V26" s="87"/>
      <c r="W26" s="18"/>
      <c r="X26" s="87"/>
    </row>
    <row r="27" spans="1:24" ht="24.95" customHeight="1">
      <c r="A27" s="116">
        <v>24</v>
      </c>
      <c r="B27" s="127" t="s">
        <v>45</v>
      </c>
      <c r="C27" s="128" t="s">
        <v>46</v>
      </c>
      <c r="D27" s="11">
        <v>500000</v>
      </c>
      <c r="E27" s="89">
        <v>28037438</v>
      </c>
      <c r="F27" s="12">
        <v>21650000</v>
      </c>
      <c r="G27" s="22">
        <v>21650000</v>
      </c>
      <c r="H27" s="22">
        <v>17130000</v>
      </c>
      <c r="I27" s="22">
        <v>17130000</v>
      </c>
      <c r="J27" s="11">
        <f t="shared" si="0"/>
        <v>105597438</v>
      </c>
      <c r="K27" s="14">
        <f t="shared" si="1"/>
        <v>4520000</v>
      </c>
      <c r="L27" s="84"/>
      <c r="M27" s="14"/>
      <c r="N27" s="14"/>
      <c r="O27" s="23">
        <v>0</v>
      </c>
      <c r="P27" s="20">
        <v>750000</v>
      </c>
      <c r="Q27" s="15">
        <v>29184042</v>
      </c>
      <c r="R27" s="15">
        <v>620000000</v>
      </c>
      <c r="S27" s="11">
        <f t="shared" si="2"/>
        <v>649184042</v>
      </c>
      <c r="T27" s="23">
        <v>0</v>
      </c>
      <c r="U27" s="87"/>
      <c r="V27" s="87"/>
      <c r="W27" s="18"/>
      <c r="X27" s="87"/>
    </row>
    <row r="28" spans="1:24" ht="24.95" customHeight="1">
      <c r="A28" s="116">
        <v>25</v>
      </c>
      <c r="B28" s="127" t="s">
        <v>47</v>
      </c>
      <c r="C28" s="128" t="s">
        <v>48</v>
      </c>
      <c r="D28" s="11">
        <v>200000</v>
      </c>
      <c r="E28" s="89">
        <v>20735128</v>
      </c>
      <c r="F28" s="12">
        <v>665000000</v>
      </c>
      <c r="G28" s="22">
        <v>665000000</v>
      </c>
      <c r="H28" s="22">
        <v>676000000</v>
      </c>
      <c r="I28" s="22">
        <v>676000000</v>
      </c>
      <c r="J28" s="11">
        <f t="shared" si="0"/>
        <v>2702735128</v>
      </c>
      <c r="K28" s="14">
        <f t="shared" si="1"/>
        <v>-11000000</v>
      </c>
      <c r="L28" s="84"/>
      <c r="M28" s="14"/>
      <c r="N28" s="14"/>
      <c r="O28" s="23">
        <v>50000000</v>
      </c>
      <c r="P28" s="20">
        <v>100000</v>
      </c>
      <c r="Q28" s="15">
        <v>13937124</v>
      </c>
      <c r="R28" s="15">
        <f>201500000+28500000+20000000</f>
        <v>250000000</v>
      </c>
      <c r="S28" s="11">
        <f t="shared" si="2"/>
        <v>263937124</v>
      </c>
      <c r="T28" s="23">
        <v>35000000</v>
      </c>
      <c r="U28" s="87"/>
      <c r="V28" s="87"/>
      <c r="W28" s="18"/>
      <c r="X28" s="87"/>
    </row>
    <row r="29" spans="1:24" ht="24.95" customHeight="1">
      <c r="A29" s="116">
        <v>26</v>
      </c>
      <c r="B29" s="127" t="s">
        <v>49</v>
      </c>
      <c r="C29" s="128" t="s">
        <v>50</v>
      </c>
      <c r="D29" s="11">
        <v>17700000</v>
      </c>
      <c r="E29" s="86">
        <v>38464430</v>
      </c>
      <c r="F29" s="12">
        <v>18000000</v>
      </c>
      <c r="G29" s="13">
        <v>18000000</v>
      </c>
      <c r="H29" s="13">
        <v>15000000</v>
      </c>
      <c r="I29" s="13">
        <v>15000000</v>
      </c>
      <c r="J29" s="11">
        <f t="shared" si="0"/>
        <v>104464430</v>
      </c>
      <c r="K29" s="14">
        <f t="shared" si="1"/>
        <v>3000000</v>
      </c>
      <c r="L29" s="84"/>
      <c r="M29" s="14"/>
      <c r="N29" s="14"/>
      <c r="O29" s="23">
        <v>5000000</v>
      </c>
      <c r="P29" s="20">
        <v>15025000</v>
      </c>
      <c r="Q29" s="15">
        <v>37117361</v>
      </c>
      <c r="R29" s="15">
        <v>10000000</v>
      </c>
      <c r="S29" s="11">
        <f t="shared" si="2"/>
        <v>47117361</v>
      </c>
      <c r="T29" s="23">
        <v>5000000</v>
      </c>
      <c r="U29" s="87"/>
      <c r="V29" s="87"/>
      <c r="W29" s="18"/>
      <c r="X29" s="87"/>
    </row>
    <row r="30" spans="1:24" ht="24.95" customHeight="1">
      <c r="A30" s="116">
        <v>27</v>
      </c>
      <c r="B30" s="127" t="s">
        <v>51</v>
      </c>
      <c r="C30" s="128" t="s">
        <v>52</v>
      </c>
      <c r="D30" s="11">
        <v>800000</v>
      </c>
      <c r="E30" s="89">
        <v>51644556</v>
      </c>
      <c r="F30" s="12">
        <v>40000000</v>
      </c>
      <c r="G30" s="22">
        <v>40000000</v>
      </c>
      <c r="H30" s="22">
        <v>40000000</v>
      </c>
      <c r="I30" s="22">
        <v>40000000</v>
      </c>
      <c r="J30" s="11">
        <f t="shared" si="0"/>
        <v>211644556</v>
      </c>
      <c r="K30" s="14">
        <f t="shared" si="1"/>
        <v>0</v>
      </c>
      <c r="L30" s="84"/>
      <c r="M30" s="14"/>
      <c r="N30" s="14"/>
      <c r="O30" s="23">
        <v>0</v>
      </c>
      <c r="P30" s="20">
        <v>900000</v>
      </c>
      <c r="Q30" s="15">
        <v>41376280</v>
      </c>
      <c r="R30" s="15">
        <f>40000000+2500000</f>
        <v>42500000</v>
      </c>
      <c r="S30" s="11">
        <f t="shared" si="2"/>
        <v>83876280</v>
      </c>
      <c r="T30" s="23">
        <v>0</v>
      </c>
      <c r="U30" s="87"/>
      <c r="V30" s="87"/>
      <c r="W30" s="18"/>
      <c r="X30" s="87"/>
    </row>
    <row r="31" spans="1:24" ht="24.95" customHeight="1">
      <c r="A31" s="116">
        <v>28</v>
      </c>
      <c r="B31" s="127" t="s">
        <v>53</v>
      </c>
      <c r="C31" s="128" t="s">
        <v>54</v>
      </c>
      <c r="D31" s="11">
        <v>90000</v>
      </c>
      <c r="E31" s="89">
        <v>20038760</v>
      </c>
      <c r="F31" s="12">
        <v>20000000</v>
      </c>
      <c r="G31" s="22">
        <v>20000000</v>
      </c>
      <c r="H31" s="22">
        <v>15000000</v>
      </c>
      <c r="I31" s="22">
        <v>15000000</v>
      </c>
      <c r="J31" s="11">
        <f t="shared" si="0"/>
        <v>90038760</v>
      </c>
      <c r="K31" s="14">
        <f t="shared" si="1"/>
        <v>5000000</v>
      </c>
      <c r="L31" s="84"/>
      <c r="M31" s="14"/>
      <c r="N31" s="14"/>
      <c r="O31" s="23">
        <v>0</v>
      </c>
      <c r="P31" s="20">
        <v>90000</v>
      </c>
      <c r="Q31" s="15">
        <v>16756672</v>
      </c>
      <c r="R31" s="15">
        <v>11000000</v>
      </c>
      <c r="S31" s="11">
        <f t="shared" si="2"/>
        <v>27756672</v>
      </c>
      <c r="T31" s="23">
        <v>0</v>
      </c>
      <c r="U31" s="87"/>
      <c r="V31" s="87"/>
      <c r="W31" s="18"/>
      <c r="X31" s="87"/>
    </row>
    <row r="32" spans="1:24" ht="24.95" customHeight="1">
      <c r="A32" s="116">
        <v>29</v>
      </c>
      <c r="B32" s="127" t="s">
        <v>55</v>
      </c>
      <c r="C32" s="128" t="s">
        <v>56</v>
      </c>
      <c r="D32" s="11">
        <v>15000000</v>
      </c>
      <c r="E32" s="89">
        <v>240460160</v>
      </c>
      <c r="F32" s="12">
        <v>702000000</v>
      </c>
      <c r="G32" s="22">
        <v>702000000</v>
      </c>
      <c r="H32" s="22">
        <v>700000000</v>
      </c>
      <c r="I32" s="22">
        <v>700000000</v>
      </c>
      <c r="J32" s="11">
        <f t="shared" si="0"/>
        <v>3044460160</v>
      </c>
      <c r="K32" s="14">
        <f t="shared" si="1"/>
        <v>2000000</v>
      </c>
      <c r="L32" s="84"/>
      <c r="M32" s="14"/>
      <c r="N32" s="14"/>
      <c r="O32" s="88">
        <f>3850000000+2369842000</f>
        <v>6219842000</v>
      </c>
      <c r="P32" s="20">
        <v>14050000</v>
      </c>
      <c r="Q32" s="15">
        <v>289630138</v>
      </c>
      <c r="R32" s="15">
        <v>702725000</v>
      </c>
      <c r="S32" s="11">
        <f t="shared" si="2"/>
        <v>992355138</v>
      </c>
      <c r="T32" s="23">
        <f>2292275000+14000000+500000000</f>
        <v>2806275000</v>
      </c>
      <c r="U32" s="87"/>
      <c r="V32" s="87"/>
      <c r="W32" s="18"/>
      <c r="X32" s="87"/>
    </row>
    <row r="33" spans="1:24" ht="24.95" customHeight="1">
      <c r="A33" s="116">
        <v>30</v>
      </c>
      <c r="B33" s="127" t="s">
        <v>57</v>
      </c>
      <c r="C33" s="128" t="s">
        <v>155</v>
      </c>
      <c r="D33" s="11"/>
      <c r="E33" s="89"/>
      <c r="F33" s="12"/>
      <c r="G33" s="22"/>
      <c r="H33" s="22"/>
      <c r="I33" s="22"/>
      <c r="J33" s="11"/>
      <c r="K33" s="14"/>
      <c r="L33" s="84"/>
      <c r="M33" s="14"/>
      <c r="N33" s="14"/>
      <c r="O33" s="88"/>
      <c r="P33" s="20"/>
      <c r="Q33" s="15"/>
      <c r="R33" s="15"/>
      <c r="S33" s="11"/>
      <c r="T33" s="23"/>
      <c r="U33" s="87"/>
      <c r="V33" s="87"/>
      <c r="W33" s="18"/>
      <c r="X33" s="87"/>
    </row>
    <row r="34" spans="1:24" ht="24.95" customHeight="1">
      <c r="A34" s="116">
        <v>31</v>
      </c>
      <c r="B34" s="127" t="s">
        <v>58</v>
      </c>
      <c r="C34" s="128" t="s">
        <v>59</v>
      </c>
      <c r="D34" s="11"/>
      <c r="E34" s="89"/>
      <c r="F34" s="12"/>
      <c r="G34" s="22"/>
      <c r="H34" s="22"/>
      <c r="I34" s="22"/>
      <c r="J34" s="11"/>
      <c r="K34" s="14"/>
      <c r="L34" s="84"/>
      <c r="M34" s="14"/>
      <c r="N34" s="14"/>
      <c r="O34" s="88"/>
      <c r="P34" s="20"/>
      <c r="Q34" s="15"/>
      <c r="R34" s="15"/>
      <c r="S34" s="11"/>
      <c r="T34" s="23"/>
      <c r="U34" s="87"/>
      <c r="V34" s="87"/>
      <c r="W34" s="18"/>
      <c r="X34" s="87"/>
    </row>
    <row r="35" spans="1:24" ht="24.95" customHeight="1">
      <c r="A35" s="116">
        <v>32</v>
      </c>
      <c r="B35" s="127" t="s">
        <v>60</v>
      </c>
      <c r="C35" s="128" t="s">
        <v>156</v>
      </c>
      <c r="D35" s="11"/>
      <c r="E35" s="89"/>
      <c r="F35" s="12"/>
      <c r="G35" s="22"/>
      <c r="H35" s="22"/>
      <c r="I35" s="22"/>
      <c r="J35" s="11"/>
      <c r="K35" s="14"/>
      <c r="L35" s="84"/>
      <c r="M35" s="14"/>
      <c r="N35" s="14"/>
      <c r="O35" s="88"/>
      <c r="P35" s="20"/>
      <c r="Q35" s="15"/>
      <c r="R35" s="15"/>
      <c r="S35" s="11"/>
      <c r="T35" s="23"/>
      <c r="U35" s="87"/>
      <c r="V35" s="87"/>
      <c r="W35" s="18"/>
      <c r="X35" s="87"/>
    </row>
    <row r="36" spans="1:24" ht="24.95" customHeight="1">
      <c r="A36" s="116">
        <v>33</v>
      </c>
      <c r="B36" s="127" t="s">
        <v>61</v>
      </c>
      <c r="C36" s="128" t="s">
        <v>157</v>
      </c>
      <c r="D36" s="11"/>
      <c r="E36" s="89"/>
      <c r="F36" s="12"/>
      <c r="G36" s="22"/>
      <c r="H36" s="22"/>
      <c r="I36" s="22"/>
      <c r="J36" s="11"/>
      <c r="K36" s="14"/>
      <c r="L36" s="84"/>
      <c r="M36" s="14"/>
      <c r="N36" s="14"/>
      <c r="O36" s="88"/>
      <c r="P36" s="20"/>
      <c r="Q36" s="15"/>
      <c r="R36" s="15"/>
      <c r="S36" s="11"/>
      <c r="T36" s="23"/>
      <c r="U36" s="87"/>
      <c r="V36" s="87"/>
      <c r="W36" s="18"/>
      <c r="X36" s="87"/>
    </row>
    <row r="37" spans="1:24" ht="24.95" customHeight="1">
      <c r="A37" s="116">
        <v>34</v>
      </c>
      <c r="B37" s="127" t="s">
        <v>62</v>
      </c>
      <c r="C37" s="128" t="s">
        <v>63</v>
      </c>
      <c r="D37" s="11"/>
      <c r="E37" s="89"/>
      <c r="F37" s="12"/>
      <c r="G37" s="22"/>
      <c r="H37" s="22"/>
      <c r="I37" s="22"/>
      <c r="J37" s="11"/>
      <c r="K37" s="14"/>
      <c r="L37" s="84"/>
      <c r="M37" s="14"/>
      <c r="N37" s="14"/>
      <c r="O37" s="88"/>
      <c r="P37" s="20"/>
      <c r="Q37" s="15"/>
      <c r="R37" s="15"/>
      <c r="S37" s="11"/>
      <c r="T37" s="23"/>
      <c r="U37" s="87"/>
      <c r="V37" s="87"/>
      <c r="W37" s="18"/>
      <c r="X37" s="87"/>
    </row>
    <row r="38" spans="1:24" ht="42.75" customHeight="1">
      <c r="A38" s="116"/>
      <c r="B38" s="126" t="s">
        <v>122</v>
      </c>
      <c r="C38" s="126" t="s">
        <v>1</v>
      </c>
      <c r="D38" s="11"/>
      <c r="E38" s="89"/>
      <c r="F38" s="12"/>
      <c r="G38" s="22"/>
      <c r="H38" s="22"/>
      <c r="I38" s="22"/>
      <c r="J38" s="11"/>
      <c r="K38" s="14"/>
      <c r="L38" s="84"/>
      <c r="M38" s="14"/>
      <c r="N38" s="14"/>
      <c r="O38" s="88"/>
      <c r="P38" s="20"/>
      <c r="Q38" s="15"/>
      <c r="R38" s="15"/>
      <c r="S38" s="11"/>
      <c r="T38" s="23"/>
      <c r="U38" s="87"/>
      <c r="V38" s="87"/>
      <c r="W38" s="18"/>
      <c r="X38" s="87"/>
    </row>
    <row r="39" spans="1:24" ht="24.95" customHeight="1">
      <c r="A39" s="116">
        <v>35</v>
      </c>
      <c r="B39" s="127" t="s">
        <v>64</v>
      </c>
      <c r="C39" s="128" t="s">
        <v>158</v>
      </c>
      <c r="D39" s="11">
        <v>50000</v>
      </c>
      <c r="E39" s="86">
        <v>25985958</v>
      </c>
      <c r="F39" s="12">
        <v>271000000</v>
      </c>
      <c r="G39" s="13">
        <v>290000000</v>
      </c>
      <c r="H39" s="13">
        <v>271000000</v>
      </c>
      <c r="I39" s="13">
        <v>271000000</v>
      </c>
      <c r="J39" s="11">
        <f>SUM(E39:I39)</f>
        <v>1128985958</v>
      </c>
      <c r="K39" s="14">
        <f t="shared" ref="K39:K61" si="3">G39-I39</f>
        <v>19000000</v>
      </c>
      <c r="L39" s="84"/>
      <c r="M39" s="14"/>
      <c r="N39" s="14"/>
      <c r="O39" s="23">
        <v>50000000</v>
      </c>
      <c r="P39" s="20">
        <v>50000</v>
      </c>
      <c r="Q39" s="15">
        <v>25740541</v>
      </c>
      <c r="R39" s="15">
        <f>41500000+200000000</f>
        <v>241500000</v>
      </c>
      <c r="S39" s="11">
        <f t="shared" ref="S39:S50" si="4">Q39+R39</f>
        <v>267240541</v>
      </c>
      <c r="T39" s="23">
        <v>43500000</v>
      </c>
      <c r="U39" s="90"/>
      <c r="V39" s="87"/>
      <c r="W39" s="18"/>
      <c r="X39" s="87"/>
    </row>
    <row r="40" spans="1:24" ht="24.95" customHeight="1">
      <c r="A40" s="116">
        <v>36</v>
      </c>
      <c r="B40" s="127" t="s">
        <v>165</v>
      </c>
      <c r="C40" s="128" t="s">
        <v>65</v>
      </c>
      <c r="D40" s="11">
        <v>0</v>
      </c>
      <c r="E40" s="86">
        <v>90750588</v>
      </c>
      <c r="F40" s="12">
        <v>111970000</v>
      </c>
      <c r="G40" s="13">
        <v>75000000</v>
      </c>
      <c r="H40" s="13">
        <v>62470000</v>
      </c>
      <c r="I40" s="13">
        <v>62470000</v>
      </c>
      <c r="J40" s="11" t="e">
        <f>SUM(#REF!)</f>
        <v>#REF!</v>
      </c>
      <c r="K40" s="14">
        <f t="shared" si="3"/>
        <v>12530000</v>
      </c>
      <c r="L40" s="83"/>
      <c r="M40" s="14"/>
      <c r="N40" s="14"/>
      <c r="O40" s="23">
        <v>20000000</v>
      </c>
      <c r="P40" s="11">
        <v>1000000</v>
      </c>
      <c r="Q40" s="15">
        <v>10045435623</v>
      </c>
      <c r="R40" s="15">
        <v>125000000</v>
      </c>
      <c r="S40" s="11">
        <f t="shared" si="4"/>
        <v>10170435623</v>
      </c>
      <c r="T40" s="23">
        <v>0</v>
      </c>
      <c r="U40" s="90"/>
      <c r="V40" s="87"/>
      <c r="W40" s="18"/>
      <c r="X40" s="87"/>
    </row>
    <row r="41" spans="1:24" ht="24.95" customHeight="1">
      <c r="A41" s="116">
        <v>37</v>
      </c>
      <c r="B41" s="127" t="s">
        <v>66</v>
      </c>
      <c r="C41" s="128" t="s">
        <v>67</v>
      </c>
      <c r="D41" s="11">
        <v>3100000</v>
      </c>
      <c r="E41" s="86">
        <v>46887738</v>
      </c>
      <c r="F41" s="12">
        <v>175220000</v>
      </c>
      <c r="G41" s="13">
        <v>440000000</v>
      </c>
      <c r="H41" s="13">
        <f>163490000+100000000</f>
        <v>263490000</v>
      </c>
      <c r="I41" s="13">
        <v>163490000</v>
      </c>
      <c r="J41" s="11">
        <f t="shared" ref="J41:J61" si="5">SUM(E41:I41)</f>
        <v>1089087738</v>
      </c>
      <c r="K41" s="14">
        <f t="shared" si="3"/>
        <v>276510000</v>
      </c>
      <c r="L41" s="84"/>
      <c r="M41" s="14"/>
      <c r="N41" s="14"/>
      <c r="O41" s="23">
        <v>0</v>
      </c>
      <c r="P41" s="20">
        <v>1650000</v>
      </c>
      <c r="Q41" s="15">
        <v>50651624</v>
      </c>
      <c r="R41" s="15">
        <v>158295000</v>
      </c>
      <c r="S41" s="11">
        <f t="shared" si="4"/>
        <v>208946624</v>
      </c>
      <c r="T41" s="23">
        <v>0</v>
      </c>
      <c r="U41" s="90"/>
      <c r="V41" s="87"/>
      <c r="W41" s="18"/>
      <c r="X41" s="87"/>
    </row>
    <row r="42" spans="1:24" ht="24.95" customHeight="1">
      <c r="A42" s="116">
        <v>38</v>
      </c>
      <c r="B42" s="127" t="s">
        <v>68</v>
      </c>
      <c r="C42" s="128" t="s">
        <v>159</v>
      </c>
      <c r="D42" s="11">
        <v>6250000</v>
      </c>
      <c r="E42" s="86">
        <v>61431625</v>
      </c>
      <c r="F42" s="12">
        <v>182730000</v>
      </c>
      <c r="G42" s="13">
        <v>231000000</v>
      </c>
      <c r="H42" s="13">
        <f>182730000+20000000</f>
        <v>202730000</v>
      </c>
      <c r="I42" s="13">
        <v>182730000</v>
      </c>
      <c r="J42" s="11">
        <f t="shared" si="5"/>
        <v>860621625</v>
      </c>
      <c r="K42" s="14">
        <f t="shared" si="3"/>
        <v>48270000</v>
      </c>
      <c r="L42" s="84"/>
      <c r="M42" s="14"/>
      <c r="N42" s="14"/>
      <c r="O42" s="23">
        <f>517270000+160000000</f>
        <v>677270000</v>
      </c>
      <c r="P42" s="20">
        <v>2500000</v>
      </c>
      <c r="Q42" s="15">
        <v>64636991.799999997</v>
      </c>
      <c r="R42" s="15">
        <v>93000000</v>
      </c>
      <c r="S42" s="11">
        <f t="shared" si="4"/>
        <v>157636991.80000001</v>
      </c>
      <c r="T42" s="23">
        <v>117000000</v>
      </c>
      <c r="U42" s="90"/>
      <c r="V42" s="87"/>
      <c r="W42" s="18"/>
      <c r="X42" s="87"/>
    </row>
    <row r="43" spans="1:24" ht="24.95" customHeight="1">
      <c r="A43" s="116">
        <v>39</v>
      </c>
      <c r="B43" s="127" t="s">
        <v>69</v>
      </c>
      <c r="C43" s="128" t="s">
        <v>129</v>
      </c>
      <c r="D43" s="11">
        <v>7800000</v>
      </c>
      <c r="E43" s="86">
        <v>122671550</v>
      </c>
      <c r="F43" s="12">
        <v>400000000</v>
      </c>
      <c r="G43" s="13">
        <v>650000000</v>
      </c>
      <c r="H43" s="13">
        <f>520000000+270000000</f>
        <v>790000000</v>
      </c>
      <c r="I43" s="13">
        <v>520000000</v>
      </c>
      <c r="J43" s="11">
        <f t="shared" si="5"/>
        <v>2482671550</v>
      </c>
      <c r="K43" s="14">
        <f t="shared" si="3"/>
        <v>130000000</v>
      </c>
      <c r="L43" s="84"/>
      <c r="M43" s="14"/>
      <c r="N43" s="14"/>
      <c r="O43" s="23">
        <f>1000000000+1550000000</f>
        <v>2550000000</v>
      </c>
      <c r="P43" s="20">
        <v>6600000</v>
      </c>
      <c r="Q43" s="15">
        <v>112296151</v>
      </c>
      <c r="R43" s="15">
        <v>227000000</v>
      </c>
      <c r="S43" s="11">
        <f t="shared" si="4"/>
        <v>339296151</v>
      </c>
      <c r="T43" s="23">
        <f>103000000+200000000</f>
        <v>303000000</v>
      </c>
      <c r="U43" s="90"/>
      <c r="V43" s="87"/>
      <c r="W43" s="18"/>
      <c r="X43" s="87"/>
    </row>
    <row r="44" spans="1:24" ht="24.95" customHeight="1">
      <c r="A44" s="116">
        <v>40</v>
      </c>
      <c r="B44" s="127" t="s">
        <v>70</v>
      </c>
      <c r="C44" s="128" t="s">
        <v>71</v>
      </c>
      <c r="D44" s="11">
        <v>0</v>
      </c>
      <c r="E44" s="86">
        <v>2022723120</v>
      </c>
      <c r="F44" s="12">
        <v>95000000</v>
      </c>
      <c r="G44" s="13">
        <v>107500000</v>
      </c>
      <c r="H44" s="13">
        <v>250000000</v>
      </c>
      <c r="I44" s="13">
        <v>250000000</v>
      </c>
      <c r="J44" s="11">
        <f t="shared" si="5"/>
        <v>2725223120</v>
      </c>
      <c r="K44" s="14">
        <f t="shared" si="3"/>
        <v>-142500000</v>
      </c>
      <c r="L44" s="84"/>
      <c r="M44" s="14"/>
      <c r="N44" s="14"/>
      <c r="O44" s="23">
        <v>0</v>
      </c>
      <c r="P44" s="20">
        <v>0</v>
      </c>
      <c r="Q44" s="15">
        <v>2265384340.96</v>
      </c>
      <c r="R44" s="15">
        <v>220000000</v>
      </c>
      <c r="S44" s="11">
        <f t="shared" si="4"/>
        <v>2485384340.96</v>
      </c>
      <c r="T44" s="23">
        <v>0</v>
      </c>
      <c r="U44" s="90"/>
      <c r="V44" s="87"/>
      <c r="W44" s="18"/>
      <c r="X44" s="87"/>
    </row>
    <row r="45" spans="1:24" ht="24.95" customHeight="1">
      <c r="A45" s="116">
        <v>41</v>
      </c>
      <c r="B45" s="127" t="s">
        <v>72</v>
      </c>
      <c r="C45" s="128" t="s">
        <v>132</v>
      </c>
      <c r="D45" s="11">
        <v>29000000</v>
      </c>
      <c r="E45" s="86">
        <v>24868357</v>
      </c>
      <c r="F45" s="13">
        <v>65830000</v>
      </c>
      <c r="G45" s="13">
        <v>65830000</v>
      </c>
      <c r="H45" s="13">
        <v>80000000</v>
      </c>
      <c r="I45" s="13">
        <v>80000000</v>
      </c>
      <c r="J45" s="11">
        <f t="shared" si="5"/>
        <v>316528357</v>
      </c>
      <c r="K45" s="14">
        <f t="shared" si="3"/>
        <v>-14170000</v>
      </c>
      <c r="L45" s="84"/>
      <c r="M45" s="14"/>
      <c r="N45" s="14"/>
      <c r="O45" s="23">
        <v>250000000</v>
      </c>
      <c r="P45" s="20">
        <v>29000000</v>
      </c>
      <c r="Q45" s="15">
        <v>19536111</v>
      </c>
      <c r="R45" s="15">
        <f>17140000+50000000</f>
        <v>67140000</v>
      </c>
      <c r="S45" s="11">
        <f t="shared" si="4"/>
        <v>86676111</v>
      </c>
      <c r="T45" s="23">
        <v>120000000</v>
      </c>
      <c r="U45" s="90"/>
      <c r="V45" s="87"/>
      <c r="W45" s="18"/>
      <c r="X45" s="87"/>
    </row>
    <row r="46" spans="1:24" ht="24.95" customHeight="1">
      <c r="A46" s="116">
        <v>42</v>
      </c>
      <c r="B46" s="127" t="s">
        <v>73</v>
      </c>
      <c r="C46" s="128" t="s">
        <v>74</v>
      </c>
      <c r="D46" s="11">
        <v>0</v>
      </c>
      <c r="E46" s="86">
        <v>65306381</v>
      </c>
      <c r="F46" s="12">
        <v>18000000</v>
      </c>
      <c r="G46" s="13">
        <v>26000000</v>
      </c>
      <c r="H46" s="13">
        <v>18000000</v>
      </c>
      <c r="I46" s="13">
        <v>18000000</v>
      </c>
      <c r="J46" s="11">
        <f t="shared" si="5"/>
        <v>145306381</v>
      </c>
      <c r="K46" s="14">
        <f t="shared" si="3"/>
        <v>8000000</v>
      </c>
      <c r="L46" s="84"/>
      <c r="M46" s="14"/>
      <c r="N46" s="14"/>
      <c r="O46" s="23">
        <v>67000000</v>
      </c>
      <c r="P46" s="20">
        <v>50000</v>
      </c>
      <c r="Q46" s="15">
        <v>36493266</v>
      </c>
      <c r="R46" s="15">
        <v>15500000</v>
      </c>
      <c r="S46" s="11">
        <f t="shared" si="4"/>
        <v>51993266</v>
      </c>
      <c r="T46" s="23">
        <v>65000000</v>
      </c>
      <c r="U46" s="90"/>
      <c r="V46" s="87"/>
      <c r="W46" s="18"/>
      <c r="X46" s="87"/>
    </row>
    <row r="47" spans="1:24" ht="24.95" customHeight="1">
      <c r="A47" s="116">
        <v>43</v>
      </c>
      <c r="B47" s="127" t="s">
        <v>75</v>
      </c>
      <c r="C47" s="128" t="s">
        <v>76</v>
      </c>
      <c r="D47" s="11">
        <v>125000000</v>
      </c>
      <c r="E47" s="86">
        <v>97988538</v>
      </c>
      <c r="F47" s="12">
        <v>742370000</v>
      </c>
      <c r="G47" s="13">
        <v>1000000000</v>
      </c>
      <c r="H47" s="13">
        <v>742370000</v>
      </c>
      <c r="I47" s="13">
        <v>742370000</v>
      </c>
      <c r="J47" s="11">
        <f t="shared" si="5"/>
        <v>3325098538</v>
      </c>
      <c r="K47" s="14">
        <f t="shared" si="3"/>
        <v>257630000</v>
      </c>
      <c r="L47" s="84"/>
      <c r="M47" s="14"/>
      <c r="N47" s="14"/>
      <c r="O47" s="88">
        <v>24715000000</v>
      </c>
      <c r="P47" s="20">
        <v>125000000</v>
      </c>
      <c r="Q47" s="15">
        <v>91011100</v>
      </c>
      <c r="R47" s="15">
        <v>606000000</v>
      </c>
      <c r="S47" s="11">
        <f t="shared" si="4"/>
        <v>697011100</v>
      </c>
      <c r="T47" s="23">
        <f>5544000000+500000000+5000000000-1000000000-500000000</f>
        <v>9544000000</v>
      </c>
      <c r="U47" s="90"/>
      <c r="V47" s="87"/>
      <c r="W47" s="18"/>
      <c r="X47" s="87"/>
    </row>
    <row r="48" spans="1:24" ht="24.95" customHeight="1">
      <c r="A48" s="116">
        <v>44</v>
      </c>
      <c r="B48" s="127" t="s">
        <v>123</v>
      </c>
      <c r="C48" s="128" t="s">
        <v>167</v>
      </c>
      <c r="D48" s="11"/>
      <c r="E48" s="86"/>
      <c r="F48" s="12"/>
      <c r="G48" s="13"/>
      <c r="H48" s="13"/>
      <c r="I48" s="13"/>
      <c r="J48" s="11"/>
      <c r="K48" s="14"/>
      <c r="L48" s="84"/>
      <c r="M48" s="14"/>
      <c r="N48" s="14"/>
      <c r="O48" s="88"/>
      <c r="P48" s="20"/>
      <c r="Q48" s="15"/>
      <c r="R48" s="15"/>
      <c r="S48" s="11"/>
      <c r="T48" s="23"/>
      <c r="U48" s="90"/>
      <c r="V48" s="87"/>
      <c r="W48" s="18"/>
      <c r="X48" s="87"/>
    </row>
    <row r="49" spans="1:24" ht="24.95" customHeight="1">
      <c r="A49" s="116">
        <v>45</v>
      </c>
      <c r="B49" s="127" t="s">
        <v>77</v>
      </c>
      <c r="C49" s="128" t="s">
        <v>78</v>
      </c>
      <c r="D49" s="11">
        <v>5000000</v>
      </c>
      <c r="E49" s="86">
        <v>54482391</v>
      </c>
      <c r="F49" s="12">
        <v>195950000</v>
      </c>
      <c r="G49" s="13">
        <v>195950000</v>
      </c>
      <c r="H49" s="13">
        <v>195950000</v>
      </c>
      <c r="I49" s="13">
        <v>195950000</v>
      </c>
      <c r="J49" s="11">
        <f t="shared" si="5"/>
        <v>838282391</v>
      </c>
      <c r="K49" s="14">
        <f t="shared" si="3"/>
        <v>0</v>
      </c>
      <c r="L49" s="84"/>
      <c r="M49" s="14"/>
      <c r="N49" s="14"/>
      <c r="O49" s="88">
        <f>3000000000+2454674000</f>
        <v>5454674000</v>
      </c>
      <c r="P49" s="20">
        <v>105500000</v>
      </c>
      <c r="Q49" s="15">
        <v>46400928</v>
      </c>
      <c r="R49" s="15">
        <v>196000000</v>
      </c>
      <c r="S49" s="11">
        <f t="shared" si="4"/>
        <v>242400928</v>
      </c>
      <c r="T49" s="23">
        <v>1400000000</v>
      </c>
      <c r="U49" s="90"/>
      <c r="V49" s="87"/>
      <c r="W49" s="18"/>
      <c r="X49" s="87"/>
    </row>
    <row r="50" spans="1:24" ht="24.95" customHeight="1">
      <c r="A50" s="116">
        <v>46</v>
      </c>
      <c r="B50" s="127" t="s">
        <v>79</v>
      </c>
      <c r="C50" s="128" t="s">
        <v>80</v>
      </c>
      <c r="D50" s="11">
        <v>14750000</v>
      </c>
      <c r="E50" s="86">
        <v>87370967</v>
      </c>
      <c r="F50" s="12">
        <v>400000000</v>
      </c>
      <c r="G50" s="13">
        <v>450000000</v>
      </c>
      <c r="H50" s="13">
        <v>333500000</v>
      </c>
      <c r="I50" s="13">
        <v>333500000</v>
      </c>
      <c r="J50" s="11">
        <f t="shared" si="5"/>
        <v>1604370967</v>
      </c>
      <c r="K50" s="14">
        <f t="shared" si="3"/>
        <v>116500000</v>
      </c>
      <c r="L50" s="84"/>
      <c r="M50" s="14"/>
      <c r="N50" s="14"/>
      <c r="O50" s="23">
        <v>531500000</v>
      </c>
      <c r="P50" s="20">
        <v>11590000</v>
      </c>
      <c r="Q50" s="15">
        <v>111437598</v>
      </c>
      <c r="R50" s="15">
        <v>111750000</v>
      </c>
      <c r="S50" s="11">
        <f t="shared" si="4"/>
        <v>223187598</v>
      </c>
      <c r="T50" s="23">
        <v>38250000</v>
      </c>
      <c r="U50" s="90"/>
      <c r="V50" s="87"/>
      <c r="W50" s="18"/>
      <c r="X50" s="87"/>
    </row>
    <row r="51" spans="1:24" ht="24.95" customHeight="1">
      <c r="A51" s="116">
        <v>47</v>
      </c>
      <c r="B51" s="127" t="s">
        <v>81</v>
      </c>
      <c r="C51" s="128" t="s">
        <v>126</v>
      </c>
      <c r="D51" s="11">
        <v>500000</v>
      </c>
      <c r="E51" s="86">
        <v>13863807</v>
      </c>
      <c r="F51" s="12">
        <v>36750000</v>
      </c>
      <c r="G51" s="13">
        <v>36750000</v>
      </c>
      <c r="H51" s="13">
        <v>36750000</v>
      </c>
      <c r="I51" s="13">
        <v>36750000</v>
      </c>
      <c r="J51" s="11">
        <f t="shared" si="5"/>
        <v>160863807</v>
      </c>
      <c r="K51" s="14">
        <f t="shared" si="3"/>
        <v>0</v>
      </c>
      <c r="L51" s="84"/>
      <c r="M51" s="14"/>
      <c r="N51" s="14"/>
      <c r="O51" s="23">
        <v>0</v>
      </c>
      <c r="P51" s="20"/>
      <c r="Q51" s="15"/>
      <c r="R51" s="15"/>
      <c r="S51" s="11"/>
      <c r="T51" s="23"/>
      <c r="U51" s="90"/>
      <c r="V51" s="87"/>
      <c r="W51" s="18"/>
      <c r="X51" s="87"/>
    </row>
    <row r="52" spans="1:24" ht="24.95" customHeight="1">
      <c r="A52" s="116">
        <v>48</v>
      </c>
      <c r="B52" s="127" t="s">
        <v>134</v>
      </c>
      <c r="C52" s="128" t="s">
        <v>130</v>
      </c>
      <c r="D52" s="24">
        <v>4110100000</v>
      </c>
      <c r="E52" s="86">
        <v>11989177</v>
      </c>
      <c r="F52" s="12">
        <v>80400000</v>
      </c>
      <c r="G52" s="13">
        <v>80000000</v>
      </c>
      <c r="H52" s="13">
        <v>80400000</v>
      </c>
      <c r="I52" s="13">
        <v>80400000</v>
      </c>
      <c r="J52" s="11">
        <f t="shared" si="5"/>
        <v>333189177</v>
      </c>
      <c r="K52" s="14">
        <f t="shared" si="3"/>
        <v>-400000</v>
      </c>
      <c r="L52" s="84"/>
      <c r="M52" s="14"/>
      <c r="N52" s="14"/>
      <c r="O52" s="23"/>
      <c r="P52" s="91"/>
      <c r="Q52" s="25"/>
      <c r="R52" s="25"/>
      <c r="S52" s="26"/>
      <c r="T52" s="92"/>
      <c r="U52" s="87"/>
      <c r="V52" s="87"/>
      <c r="W52" s="18"/>
      <c r="X52" s="87"/>
    </row>
    <row r="53" spans="1:24" ht="24.95" customHeight="1">
      <c r="A53" s="116">
        <v>49</v>
      </c>
      <c r="B53" s="127" t="s">
        <v>135</v>
      </c>
      <c r="C53" s="116" t="s">
        <v>232</v>
      </c>
      <c r="D53" s="24">
        <v>402610000</v>
      </c>
      <c r="E53" s="86">
        <v>57884849</v>
      </c>
      <c r="F53" s="12">
        <v>640000000</v>
      </c>
      <c r="G53" s="13">
        <v>726000000</v>
      </c>
      <c r="H53" s="13">
        <v>574000000</v>
      </c>
      <c r="I53" s="13">
        <v>574000000</v>
      </c>
      <c r="J53" s="11">
        <f t="shared" si="5"/>
        <v>2571884849</v>
      </c>
      <c r="K53" s="14">
        <f t="shared" si="3"/>
        <v>152000000</v>
      </c>
      <c r="L53" s="84"/>
      <c r="M53" s="14"/>
      <c r="N53" s="14"/>
      <c r="O53" s="23">
        <v>1000000000</v>
      </c>
      <c r="P53" s="91"/>
      <c r="Q53" s="25"/>
      <c r="R53" s="25"/>
      <c r="S53" s="26"/>
      <c r="T53" s="92"/>
      <c r="U53" s="87"/>
      <c r="V53" s="87"/>
      <c r="W53" s="18"/>
      <c r="X53" s="87"/>
    </row>
    <row r="54" spans="1:24" ht="24.95" customHeight="1">
      <c r="A54" s="116">
        <v>50</v>
      </c>
      <c r="B54" s="127" t="s">
        <v>136</v>
      </c>
      <c r="C54" s="128" t="s">
        <v>82</v>
      </c>
      <c r="D54" s="24">
        <v>100000000</v>
      </c>
      <c r="E54" s="86">
        <v>2600318474</v>
      </c>
      <c r="F54" s="12">
        <v>86000000</v>
      </c>
      <c r="G54" s="13">
        <v>86000000</v>
      </c>
      <c r="H54" s="13">
        <v>96600000</v>
      </c>
      <c r="I54" s="13">
        <v>96600000</v>
      </c>
      <c r="J54" s="11">
        <f t="shared" si="5"/>
        <v>2965518474</v>
      </c>
      <c r="K54" s="14">
        <f t="shared" si="3"/>
        <v>-10600000</v>
      </c>
      <c r="L54" s="84"/>
      <c r="M54" s="14"/>
      <c r="N54" s="14"/>
      <c r="O54" s="23"/>
      <c r="P54" s="91"/>
      <c r="Q54" s="25"/>
      <c r="R54" s="25"/>
      <c r="S54" s="26"/>
      <c r="T54" s="92"/>
      <c r="U54" s="87"/>
      <c r="V54" s="87"/>
      <c r="W54" s="18"/>
      <c r="X54" s="87"/>
    </row>
    <row r="55" spans="1:24" ht="24.95" customHeight="1">
      <c r="A55" s="116">
        <v>51</v>
      </c>
      <c r="B55" s="127" t="s">
        <v>137</v>
      </c>
      <c r="C55" s="128" t="s">
        <v>83</v>
      </c>
      <c r="D55" s="24">
        <v>1000000</v>
      </c>
      <c r="E55" s="86">
        <v>2010229793</v>
      </c>
      <c r="F55" s="12">
        <v>92000000</v>
      </c>
      <c r="G55" s="13">
        <v>92000000</v>
      </c>
      <c r="H55" s="13">
        <v>99500000</v>
      </c>
      <c r="I55" s="13">
        <v>99500000</v>
      </c>
      <c r="J55" s="11">
        <f t="shared" si="5"/>
        <v>2393229793</v>
      </c>
      <c r="K55" s="14">
        <f t="shared" si="3"/>
        <v>-7500000</v>
      </c>
      <c r="L55" s="84"/>
      <c r="M55" s="14"/>
      <c r="N55" s="14"/>
      <c r="O55" s="23"/>
      <c r="P55" s="91"/>
      <c r="Q55" s="25"/>
      <c r="R55" s="25"/>
      <c r="S55" s="26"/>
      <c r="T55" s="92"/>
      <c r="U55" s="87"/>
      <c r="V55" s="87"/>
      <c r="W55" s="18"/>
      <c r="X55" s="87"/>
    </row>
    <row r="56" spans="1:24" ht="24.95" customHeight="1">
      <c r="A56" s="116">
        <v>52</v>
      </c>
      <c r="B56" s="127" t="s">
        <v>138</v>
      </c>
      <c r="C56" s="128" t="s">
        <v>84</v>
      </c>
      <c r="D56" s="24">
        <v>1000000</v>
      </c>
      <c r="E56" s="86">
        <v>979464313</v>
      </c>
      <c r="F56" s="12">
        <v>95000000</v>
      </c>
      <c r="G56" s="13">
        <v>95000000</v>
      </c>
      <c r="H56" s="13">
        <v>102800000</v>
      </c>
      <c r="I56" s="13">
        <v>102800000</v>
      </c>
      <c r="J56" s="11">
        <f t="shared" si="5"/>
        <v>1375064313</v>
      </c>
      <c r="K56" s="14">
        <f t="shared" si="3"/>
        <v>-7800000</v>
      </c>
      <c r="L56" s="84"/>
      <c r="M56" s="14"/>
      <c r="N56" s="14"/>
      <c r="O56" s="23"/>
      <c r="P56" s="91"/>
      <c r="Q56" s="25"/>
      <c r="R56" s="25"/>
      <c r="S56" s="26"/>
      <c r="T56" s="92"/>
      <c r="U56" s="87"/>
      <c r="V56" s="87"/>
      <c r="W56" s="18"/>
      <c r="X56" s="87"/>
    </row>
    <row r="57" spans="1:24" ht="24.95" customHeight="1">
      <c r="A57" s="116">
        <v>53</v>
      </c>
      <c r="B57" s="127" t="s">
        <v>139</v>
      </c>
      <c r="C57" s="128" t="s">
        <v>85</v>
      </c>
      <c r="D57" s="24">
        <v>1000000</v>
      </c>
      <c r="E57" s="86">
        <v>1429990860</v>
      </c>
      <c r="F57" s="12">
        <v>93000000</v>
      </c>
      <c r="G57" s="13">
        <v>93000000</v>
      </c>
      <c r="H57" s="13">
        <v>100600000</v>
      </c>
      <c r="I57" s="13">
        <v>100600000</v>
      </c>
      <c r="J57" s="11">
        <f t="shared" si="5"/>
        <v>1817190860</v>
      </c>
      <c r="K57" s="14">
        <f t="shared" si="3"/>
        <v>-7600000</v>
      </c>
      <c r="L57" s="84"/>
      <c r="M57" s="14"/>
      <c r="N57" s="14"/>
      <c r="O57" s="23"/>
      <c r="P57" s="91"/>
      <c r="Q57" s="25"/>
      <c r="R57" s="25"/>
      <c r="S57" s="26"/>
      <c r="T57" s="92"/>
      <c r="U57" s="87"/>
      <c r="V57" s="87"/>
      <c r="W57" s="18"/>
      <c r="X57" s="87"/>
    </row>
    <row r="58" spans="1:24" ht="24.95" customHeight="1">
      <c r="A58" s="116">
        <v>54</v>
      </c>
      <c r="B58" s="127" t="s">
        <v>140</v>
      </c>
      <c r="C58" s="128" t="s">
        <v>86</v>
      </c>
      <c r="D58" s="24">
        <v>1000000</v>
      </c>
      <c r="E58" s="86">
        <v>1752626547</v>
      </c>
      <c r="F58" s="12">
        <v>93000000</v>
      </c>
      <c r="G58" s="13">
        <v>93000000</v>
      </c>
      <c r="H58" s="13">
        <v>103800000</v>
      </c>
      <c r="I58" s="13">
        <v>103800000</v>
      </c>
      <c r="J58" s="11">
        <f t="shared" si="5"/>
        <v>2146226547</v>
      </c>
      <c r="K58" s="14">
        <f t="shared" si="3"/>
        <v>-10800000</v>
      </c>
      <c r="L58" s="84"/>
      <c r="M58" s="14"/>
      <c r="N58" s="14"/>
      <c r="O58" s="23"/>
      <c r="P58" s="91"/>
      <c r="Q58" s="25"/>
      <c r="R58" s="25"/>
      <c r="S58" s="26"/>
      <c r="T58" s="92"/>
      <c r="U58" s="87"/>
      <c r="V58" s="87"/>
      <c r="W58" s="18"/>
      <c r="X58" s="87"/>
    </row>
    <row r="59" spans="1:24" ht="24.95" customHeight="1">
      <c r="A59" s="116">
        <v>55</v>
      </c>
      <c r="B59" s="127" t="s">
        <v>141</v>
      </c>
      <c r="C59" s="128" t="s">
        <v>87</v>
      </c>
      <c r="D59" s="24">
        <v>1000000</v>
      </c>
      <c r="E59" s="86">
        <v>2367230688</v>
      </c>
      <c r="F59" s="12">
        <v>95000000</v>
      </c>
      <c r="G59" s="13">
        <v>95000000</v>
      </c>
      <c r="H59" s="13">
        <v>102200000</v>
      </c>
      <c r="I59" s="13">
        <v>102200000</v>
      </c>
      <c r="J59" s="11">
        <f t="shared" si="5"/>
        <v>2761630688</v>
      </c>
      <c r="K59" s="14">
        <f t="shared" si="3"/>
        <v>-7200000</v>
      </c>
      <c r="L59" s="84"/>
      <c r="M59" s="14"/>
      <c r="N59" s="14"/>
      <c r="O59" s="23"/>
      <c r="P59" s="91"/>
      <c r="Q59" s="25"/>
      <c r="R59" s="25"/>
      <c r="S59" s="26"/>
      <c r="T59" s="92"/>
      <c r="U59" s="87"/>
      <c r="V59" s="87"/>
      <c r="W59" s="18"/>
      <c r="X59" s="87"/>
    </row>
    <row r="60" spans="1:24" ht="24.95" customHeight="1">
      <c r="A60" s="116">
        <v>56</v>
      </c>
      <c r="B60" s="127" t="s">
        <v>88</v>
      </c>
      <c r="C60" s="128" t="s">
        <v>89</v>
      </c>
      <c r="D60" s="11">
        <v>200000</v>
      </c>
      <c r="E60" s="86">
        <v>39519319</v>
      </c>
      <c r="F60" s="12">
        <v>40000000</v>
      </c>
      <c r="G60" s="13">
        <v>40000000</v>
      </c>
      <c r="H60" s="13">
        <v>30000000</v>
      </c>
      <c r="I60" s="13">
        <v>30000000</v>
      </c>
      <c r="J60" s="11">
        <f t="shared" si="5"/>
        <v>179519319</v>
      </c>
      <c r="K60" s="14">
        <f t="shared" si="3"/>
        <v>10000000</v>
      </c>
      <c r="L60" s="84"/>
      <c r="M60" s="14"/>
      <c r="N60" s="14"/>
      <c r="O60" s="23">
        <v>0</v>
      </c>
      <c r="P60" s="27">
        <v>70000</v>
      </c>
      <c r="Q60" s="15">
        <v>36531127</v>
      </c>
      <c r="R60" s="15">
        <f>25000000+2500000</f>
        <v>27500000</v>
      </c>
      <c r="S60" s="28">
        <f>Q60+R60</f>
        <v>64031127</v>
      </c>
      <c r="T60" s="23">
        <v>0</v>
      </c>
      <c r="U60" s="87"/>
      <c r="V60" s="87"/>
      <c r="W60" s="18"/>
      <c r="X60" s="87"/>
    </row>
    <row r="61" spans="1:24" ht="24.95" customHeight="1">
      <c r="A61" s="116">
        <v>57</v>
      </c>
      <c r="B61" s="127" t="s">
        <v>160</v>
      </c>
      <c r="C61" s="128" t="s">
        <v>90</v>
      </c>
      <c r="D61" s="11">
        <v>1600100000</v>
      </c>
      <c r="E61" s="86">
        <v>66959125</v>
      </c>
      <c r="F61" s="12">
        <v>500000000</v>
      </c>
      <c r="G61" s="13">
        <v>500000000</v>
      </c>
      <c r="H61" s="13">
        <v>523080000</v>
      </c>
      <c r="I61" s="13">
        <v>523080000</v>
      </c>
      <c r="J61" s="11">
        <f t="shared" si="5"/>
        <v>2113119125</v>
      </c>
      <c r="K61" s="14">
        <f t="shared" si="3"/>
        <v>-23080000</v>
      </c>
      <c r="L61" s="84"/>
      <c r="M61" s="14"/>
      <c r="N61" s="14"/>
      <c r="O61" s="23">
        <v>25000000</v>
      </c>
      <c r="P61" s="27"/>
      <c r="Q61" s="15"/>
      <c r="R61" s="15"/>
      <c r="S61" s="28"/>
      <c r="T61" s="23"/>
      <c r="U61" s="87"/>
      <c r="V61" s="87"/>
      <c r="W61" s="18"/>
      <c r="X61" s="87"/>
    </row>
    <row r="62" spans="1:24" ht="24.95" customHeight="1">
      <c r="A62" s="116">
        <v>58</v>
      </c>
      <c r="B62" s="127" t="s">
        <v>91</v>
      </c>
      <c r="C62" s="128" t="s">
        <v>233</v>
      </c>
      <c r="D62" s="24">
        <v>400000</v>
      </c>
      <c r="E62" s="93">
        <v>9383948</v>
      </c>
      <c r="F62" s="12">
        <v>620000000</v>
      </c>
      <c r="G62" s="29">
        <v>620000000</v>
      </c>
      <c r="H62" s="29">
        <v>610000000</v>
      </c>
      <c r="I62" s="29">
        <v>610000000</v>
      </c>
      <c r="J62" s="24">
        <f>SUM(E62:I62)</f>
        <v>2469383948</v>
      </c>
      <c r="K62" s="14">
        <f>G62-I62</f>
        <v>10000000</v>
      </c>
      <c r="L62" s="84"/>
      <c r="M62" s="94"/>
      <c r="N62" s="94"/>
      <c r="O62" s="95"/>
      <c r="P62" s="91"/>
      <c r="Q62" s="25"/>
      <c r="R62" s="25"/>
      <c r="S62" s="26"/>
      <c r="T62" s="92"/>
      <c r="U62" s="87"/>
      <c r="V62" s="87"/>
      <c r="W62" s="18"/>
      <c r="X62" s="87"/>
    </row>
    <row r="63" spans="1:24" ht="24.95" customHeight="1">
      <c r="A63" s="116">
        <v>59</v>
      </c>
      <c r="B63" s="112" t="s">
        <v>117</v>
      </c>
      <c r="C63" s="128" t="s">
        <v>114</v>
      </c>
      <c r="D63" s="63"/>
      <c r="E63" s="96"/>
      <c r="F63" s="35"/>
      <c r="G63" s="64"/>
      <c r="H63" s="65"/>
      <c r="I63" s="65"/>
      <c r="J63" s="63"/>
      <c r="K63" s="66"/>
      <c r="L63" s="19"/>
      <c r="M63" s="97"/>
      <c r="N63" s="97"/>
      <c r="O63" s="98"/>
      <c r="P63" s="99"/>
      <c r="Q63" s="65"/>
      <c r="R63" s="65"/>
      <c r="S63" s="67"/>
      <c r="T63" s="100"/>
      <c r="U63" s="101"/>
      <c r="V63" s="101"/>
      <c r="W63" s="18"/>
      <c r="X63" s="101"/>
    </row>
    <row r="64" spans="1:24" ht="26.25" customHeight="1">
      <c r="A64" s="116">
        <v>60</v>
      </c>
      <c r="B64" s="112" t="s">
        <v>118</v>
      </c>
      <c r="C64" s="128" t="s">
        <v>115</v>
      </c>
      <c r="D64" s="63"/>
      <c r="E64" s="96"/>
      <c r="F64" s="35"/>
      <c r="G64" s="64"/>
      <c r="H64" s="65"/>
      <c r="I64" s="65"/>
      <c r="J64" s="63"/>
      <c r="K64" s="66"/>
      <c r="L64" s="19"/>
      <c r="M64" s="97"/>
      <c r="N64" s="97"/>
      <c r="O64" s="98"/>
      <c r="P64" s="99"/>
      <c r="Q64" s="65"/>
      <c r="R64" s="65"/>
      <c r="S64" s="67"/>
      <c r="T64" s="100"/>
      <c r="U64" s="101"/>
      <c r="V64" s="101"/>
      <c r="W64" s="18"/>
      <c r="X64" s="101"/>
    </row>
    <row r="65" spans="1:24" ht="23.25" customHeight="1">
      <c r="A65" s="116">
        <v>61</v>
      </c>
      <c r="B65" s="112" t="s">
        <v>119</v>
      </c>
      <c r="C65" s="128" t="s">
        <v>131</v>
      </c>
      <c r="D65" s="63"/>
      <c r="E65" s="96"/>
      <c r="F65" s="35"/>
      <c r="G65" s="64"/>
      <c r="H65" s="65"/>
      <c r="I65" s="65"/>
      <c r="J65" s="63"/>
      <c r="K65" s="66"/>
      <c r="L65" s="19"/>
      <c r="M65" s="97"/>
      <c r="N65" s="97"/>
      <c r="O65" s="98"/>
      <c r="P65" s="99"/>
      <c r="Q65" s="65"/>
      <c r="R65" s="65"/>
      <c r="S65" s="67"/>
      <c r="T65" s="100"/>
      <c r="U65" s="101"/>
      <c r="V65" s="101"/>
      <c r="W65" s="18"/>
      <c r="X65" s="101"/>
    </row>
    <row r="66" spans="1:24" ht="24.95" customHeight="1">
      <c r="A66" s="116">
        <v>62</v>
      </c>
      <c r="B66" s="112" t="s">
        <v>120</v>
      </c>
      <c r="C66" s="128" t="s">
        <v>234</v>
      </c>
      <c r="D66" s="63"/>
      <c r="E66" s="96"/>
      <c r="F66" s="35"/>
      <c r="G66" s="64"/>
      <c r="H66" s="65"/>
      <c r="I66" s="65"/>
      <c r="J66" s="63"/>
      <c r="K66" s="66"/>
      <c r="L66" s="19"/>
      <c r="M66" s="97"/>
      <c r="N66" s="97"/>
      <c r="O66" s="98"/>
      <c r="P66" s="99"/>
      <c r="Q66" s="65"/>
      <c r="R66" s="65"/>
      <c r="S66" s="67"/>
      <c r="T66" s="100"/>
      <c r="U66" s="101"/>
      <c r="V66" s="101"/>
      <c r="W66" s="18"/>
      <c r="X66" s="101"/>
    </row>
    <row r="67" spans="1:24" ht="23.25" customHeight="1">
      <c r="A67" s="116">
        <v>63</v>
      </c>
      <c r="B67" s="112" t="s">
        <v>121</v>
      </c>
      <c r="C67" s="128" t="s">
        <v>116</v>
      </c>
      <c r="D67" s="63"/>
      <c r="E67" s="96"/>
      <c r="F67" s="35"/>
      <c r="G67" s="64"/>
      <c r="H67" s="65"/>
      <c r="I67" s="65"/>
      <c r="J67" s="63"/>
      <c r="K67" s="66"/>
      <c r="L67" s="19"/>
      <c r="M67" s="97"/>
      <c r="N67" s="97"/>
      <c r="O67" s="98"/>
      <c r="P67" s="99"/>
      <c r="Q67" s="65"/>
      <c r="R67" s="65"/>
      <c r="S67" s="67"/>
      <c r="T67" s="100"/>
      <c r="U67" s="101"/>
      <c r="V67" s="101"/>
      <c r="W67" s="18"/>
      <c r="X67" s="101"/>
    </row>
    <row r="68" spans="1:24" ht="24.95" customHeight="1">
      <c r="A68" s="116">
        <v>64</v>
      </c>
      <c r="B68" s="127" t="s">
        <v>92</v>
      </c>
      <c r="C68" s="128" t="s">
        <v>93</v>
      </c>
      <c r="D68" s="11">
        <v>5000000</v>
      </c>
      <c r="E68" s="86">
        <v>824966401</v>
      </c>
      <c r="F68" s="12">
        <v>7992279712</v>
      </c>
      <c r="G68" s="29">
        <v>9660000000</v>
      </c>
      <c r="H68" s="13">
        <f>7734779712+164300000</f>
        <v>7899079712</v>
      </c>
      <c r="I68" s="13">
        <v>7734779712</v>
      </c>
      <c r="J68" s="11">
        <f>SUM(E68:I68)</f>
        <v>34111105537</v>
      </c>
      <c r="K68" s="14" t="e">
        <f>#REF!-I68</f>
        <v>#REF!</v>
      </c>
      <c r="L68" s="84"/>
      <c r="M68" s="14"/>
      <c r="N68" s="14"/>
      <c r="O68" s="23">
        <v>1400000000</v>
      </c>
      <c r="P68" s="27">
        <v>5000000</v>
      </c>
      <c r="Q68" s="15">
        <v>614047271</v>
      </c>
      <c r="R68" s="15">
        <f>1950000000+100000000+350000000</f>
        <v>2400000000</v>
      </c>
      <c r="S68" s="28">
        <f>Q68+R68</f>
        <v>3014047271</v>
      </c>
      <c r="T68" s="23">
        <v>175000000</v>
      </c>
      <c r="U68" s="87"/>
      <c r="V68" s="87"/>
      <c r="W68" s="18"/>
      <c r="X68" s="87"/>
    </row>
    <row r="69" spans="1:24" ht="24.95" customHeight="1">
      <c r="A69" s="116">
        <v>65</v>
      </c>
      <c r="B69" s="127" t="s">
        <v>249</v>
      </c>
      <c r="C69" s="136" t="s">
        <v>250</v>
      </c>
      <c r="D69" s="11"/>
      <c r="E69" s="86"/>
      <c r="F69" s="12"/>
      <c r="G69" s="29"/>
      <c r="H69" s="13"/>
      <c r="I69" s="13"/>
      <c r="J69" s="11"/>
      <c r="K69" s="14"/>
      <c r="L69" s="84"/>
      <c r="M69" s="14"/>
      <c r="N69" s="14"/>
      <c r="O69" s="23"/>
      <c r="P69" s="27"/>
      <c r="Q69" s="15"/>
      <c r="R69" s="15"/>
      <c r="S69" s="28"/>
      <c r="T69" s="23"/>
      <c r="U69" s="87"/>
      <c r="V69" s="87"/>
      <c r="W69" s="18"/>
      <c r="X69" s="87"/>
    </row>
    <row r="70" spans="1:24" ht="24.95" customHeight="1">
      <c r="A70" s="116">
        <v>66</v>
      </c>
      <c r="B70" s="127" t="s">
        <v>124</v>
      </c>
      <c r="C70" s="128" t="s">
        <v>125</v>
      </c>
      <c r="D70" s="11"/>
      <c r="E70" s="86"/>
      <c r="F70" s="12"/>
      <c r="G70" s="29"/>
      <c r="H70" s="13"/>
      <c r="I70" s="13"/>
      <c r="J70" s="11"/>
      <c r="K70" s="14"/>
      <c r="L70" s="84"/>
      <c r="M70" s="14"/>
      <c r="N70" s="14"/>
      <c r="O70" s="23"/>
      <c r="P70" s="27"/>
      <c r="Q70" s="15"/>
      <c r="R70" s="15"/>
      <c r="S70" s="28"/>
      <c r="T70" s="23"/>
      <c r="U70" s="87"/>
      <c r="V70" s="87"/>
      <c r="W70" s="18"/>
      <c r="X70" s="87"/>
    </row>
    <row r="71" spans="1:24" ht="24.95" customHeight="1">
      <c r="A71" s="116">
        <v>67</v>
      </c>
      <c r="B71" s="127" t="s">
        <v>251</v>
      </c>
      <c r="C71" s="128" t="s">
        <v>252</v>
      </c>
      <c r="D71" s="11"/>
      <c r="E71" s="86"/>
      <c r="F71" s="12"/>
      <c r="G71" s="29"/>
      <c r="H71" s="13"/>
      <c r="I71" s="13"/>
      <c r="J71" s="11"/>
      <c r="K71" s="14"/>
      <c r="L71" s="84"/>
      <c r="M71" s="14"/>
      <c r="N71" s="14"/>
      <c r="O71" s="23"/>
      <c r="P71" s="27"/>
      <c r="Q71" s="15"/>
      <c r="R71" s="15"/>
      <c r="S71" s="28"/>
      <c r="T71" s="23"/>
      <c r="U71" s="87"/>
      <c r="V71" s="87"/>
      <c r="W71" s="18"/>
      <c r="X71" s="87"/>
    </row>
    <row r="72" spans="1:24" ht="24.95" customHeight="1">
      <c r="A72" s="116">
        <v>68</v>
      </c>
      <c r="B72" s="127" t="s">
        <v>133</v>
      </c>
      <c r="C72" s="128" t="s">
        <v>235</v>
      </c>
      <c r="D72" s="11"/>
      <c r="E72" s="86"/>
      <c r="F72" s="12"/>
      <c r="G72" s="29"/>
      <c r="H72" s="13"/>
      <c r="I72" s="13"/>
      <c r="J72" s="11"/>
      <c r="K72" s="14"/>
      <c r="L72" s="84"/>
      <c r="M72" s="14"/>
      <c r="N72" s="14"/>
      <c r="O72" s="23"/>
      <c r="P72" s="27"/>
      <c r="Q72" s="15"/>
      <c r="R72" s="15"/>
      <c r="S72" s="28"/>
      <c r="T72" s="23"/>
      <c r="U72" s="87"/>
      <c r="V72" s="87"/>
      <c r="W72" s="18"/>
      <c r="X72" s="87"/>
    </row>
    <row r="73" spans="1:24" ht="24.95" customHeight="1">
      <c r="A73" s="116">
        <v>69</v>
      </c>
      <c r="B73" s="127" t="s">
        <v>161</v>
      </c>
      <c r="C73" s="128" t="s">
        <v>162</v>
      </c>
      <c r="D73" s="11"/>
      <c r="E73" s="86"/>
      <c r="F73" s="12"/>
      <c r="G73" s="29"/>
      <c r="H73" s="13"/>
      <c r="I73" s="13"/>
      <c r="J73" s="11"/>
      <c r="K73" s="14"/>
      <c r="L73" s="84"/>
      <c r="M73" s="14"/>
      <c r="N73" s="14"/>
      <c r="O73" s="23"/>
      <c r="P73" s="27"/>
      <c r="Q73" s="15"/>
      <c r="R73" s="15"/>
      <c r="S73" s="28"/>
      <c r="T73" s="23"/>
      <c r="U73" s="87"/>
      <c r="V73" s="87"/>
      <c r="W73" s="18"/>
      <c r="X73" s="87"/>
    </row>
    <row r="74" spans="1:24" ht="44.25" customHeight="1">
      <c r="A74" s="116"/>
      <c r="B74" s="126" t="s">
        <v>122</v>
      </c>
      <c r="C74" s="126" t="s">
        <v>1</v>
      </c>
      <c r="D74" s="11"/>
      <c r="E74" s="86"/>
      <c r="F74" s="12"/>
      <c r="G74" s="29"/>
      <c r="H74" s="13"/>
      <c r="I74" s="13"/>
      <c r="J74" s="11"/>
      <c r="K74" s="14"/>
      <c r="L74" s="84"/>
      <c r="M74" s="14"/>
      <c r="N74" s="14"/>
      <c r="O74" s="23"/>
      <c r="P74" s="27"/>
      <c r="Q74" s="15"/>
      <c r="R74" s="15"/>
      <c r="S74" s="28"/>
      <c r="T74" s="23"/>
      <c r="U74" s="87"/>
      <c r="V74" s="87"/>
      <c r="W74" s="18"/>
      <c r="X74" s="87"/>
    </row>
    <row r="75" spans="1:24" s="7" customFormat="1" ht="24.95" customHeight="1">
      <c r="A75" s="133">
        <v>70</v>
      </c>
      <c r="B75" s="127">
        <v>101</v>
      </c>
      <c r="C75" s="128" t="s">
        <v>236</v>
      </c>
      <c r="D75" s="84"/>
      <c r="E75" s="84"/>
      <c r="F75" s="30">
        <f t="shared" ref="F75:F98" si="6">K75</f>
        <v>45000000</v>
      </c>
      <c r="G75" s="13">
        <v>45000000</v>
      </c>
      <c r="H75" s="13">
        <v>43075000</v>
      </c>
      <c r="I75" s="13">
        <v>0</v>
      </c>
      <c r="J75" s="84"/>
      <c r="K75" s="14">
        <f t="shared" ref="K75:K98" si="7">G75-I75</f>
        <v>45000000</v>
      </c>
      <c r="L75" s="84"/>
      <c r="M75" s="102"/>
      <c r="N75" s="102"/>
      <c r="O75" s="84"/>
      <c r="P75" s="84"/>
      <c r="Q75" s="84"/>
      <c r="R75" s="84"/>
      <c r="S75" s="84"/>
      <c r="T75" s="84"/>
      <c r="U75" s="84"/>
      <c r="V75" s="84"/>
      <c r="W75" s="84"/>
      <c r="X75" s="84"/>
    </row>
    <row r="76" spans="1:24" s="7" customFormat="1" ht="24.95" customHeight="1">
      <c r="A76" s="133">
        <v>71</v>
      </c>
      <c r="B76" s="127">
        <v>102</v>
      </c>
      <c r="C76" s="116" t="s">
        <v>94</v>
      </c>
      <c r="D76" s="84"/>
      <c r="E76" s="84"/>
      <c r="F76" s="30">
        <f t="shared" si="6"/>
        <v>17000000</v>
      </c>
      <c r="G76" s="13">
        <v>17000000</v>
      </c>
      <c r="H76" s="13">
        <v>15080000</v>
      </c>
      <c r="I76" s="13">
        <v>0</v>
      </c>
      <c r="J76" s="84"/>
      <c r="K76" s="14">
        <f t="shared" si="7"/>
        <v>17000000</v>
      </c>
      <c r="L76" s="84"/>
      <c r="M76" s="102"/>
      <c r="N76" s="102"/>
      <c r="O76" s="84"/>
      <c r="P76" s="84"/>
      <c r="Q76" s="84"/>
      <c r="R76" s="84"/>
      <c r="S76" s="84"/>
      <c r="T76" s="84"/>
      <c r="U76" s="84"/>
      <c r="V76" s="84"/>
      <c r="W76" s="84"/>
      <c r="X76" s="84"/>
    </row>
    <row r="77" spans="1:24" s="7" customFormat="1" ht="24.95" customHeight="1">
      <c r="A77" s="133">
        <v>72</v>
      </c>
      <c r="B77" s="127">
        <v>103</v>
      </c>
      <c r="C77" s="128" t="s">
        <v>95</v>
      </c>
      <c r="D77" s="84"/>
      <c r="E77" s="84"/>
      <c r="F77" s="30">
        <f t="shared" si="6"/>
        <v>10500000</v>
      </c>
      <c r="G77" s="13">
        <v>10500000</v>
      </c>
      <c r="H77" s="13">
        <v>10300000</v>
      </c>
      <c r="I77" s="13">
        <v>0</v>
      </c>
      <c r="J77" s="84"/>
      <c r="K77" s="14">
        <f t="shared" si="7"/>
        <v>10500000</v>
      </c>
      <c r="L77" s="84"/>
      <c r="M77" s="102"/>
      <c r="N77" s="102"/>
      <c r="O77" s="84"/>
      <c r="P77" s="84"/>
      <c r="Q77" s="84"/>
      <c r="R77" s="84"/>
      <c r="S77" s="84"/>
      <c r="T77" s="84"/>
      <c r="U77" s="84"/>
      <c r="V77" s="84"/>
      <c r="W77" s="84"/>
      <c r="X77" s="84"/>
    </row>
    <row r="78" spans="1:24" s="7" customFormat="1" ht="24.95" customHeight="1">
      <c r="A78" s="133">
        <v>73</v>
      </c>
      <c r="B78" s="127">
        <v>104</v>
      </c>
      <c r="C78" s="128" t="s">
        <v>237</v>
      </c>
      <c r="D78" s="84"/>
      <c r="E78" s="84"/>
      <c r="F78" s="30">
        <f t="shared" si="6"/>
        <v>9000000</v>
      </c>
      <c r="G78" s="13">
        <v>9000000</v>
      </c>
      <c r="H78" s="13">
        <v>7700000</v>
      </c>
      <c r="I78" s="13">
        <v>0</v>
      </c>
      <c r="J78" s="84"/>
      <c r="K78" s="14">
        <f t="shared" si="7"/>
        <v>9000000</v>
      </c>
      <c r="L78" s="84"/>
      <c r="M78" s="102"/>
      <c r="N78" s="102"/>
      <c r="O78" s="84"/>
      <c r="P78" s="84"/>
      <c r="Q78" s="84"/>
      <c r="R78" s="84"/>
      <c r="S78" s="84"/>
      <c r="T78" s="84"/>
      <c r="U78" s="84"/>
      <c r="V78" s="84"/>
      <c r="W78" s="84"/>
      <c r="X78" s="84"/>
    </row>
    <row r="79" spans="1:24" s="7" customFormat="1" ht="24.95" customHeight="1">
      <c r="A79" s="133">
        <v>74</v>
      </c>
      <c r="B79" s="127">
        <v>105</v>
      </c>
      <c r="C79" s="128" t="s">
        <v>238</v>
      </c>
      <c r="D79" s="84"/>
      <c r="E79" s="84"/>
      <c r="F79" s="30">
        <f t="shared" si="6"/>
        <v>12500000</v>
      </c>
      <c r="G79" s="13">
        <v>12500000</v>
      </c>
      <c r="H79" s="13">
        <v>9430000</v>
      </c>
      <c r="I79" s="13">
        <v>0</v>
      </c>
      <c r="J79" s="84"/>
      <c r="K79" s="14">
        <f t="shared" si="7"/>
        <v>12500000</v>
      </c>
      <c r="L79" s="84"/>
      <c r="M79" s="102"/>
      <c r="N79" s="102"/>
      <c r="O79" s="84"/>
      <c r="P79" s="84"/>
      <c r="Q79" s="84"/>
      <c r="R79" s="84"/>
      <c r="S79" s="84"/>
      <c r="T79" s="84"/>
      <c r="U79" s="84"/>
      <c r="V79" s="84"/>
      <c r="W79" s="84"/>
      <c r="X79" s="84"/>
    </row>
    <row r="80" spans="1:24" s="7" customFormat="1" ht="24.95" customHeight="1">
      <c r="A80" s="133">
        <v>75</v>
      </c>
      <c r="B80" s="127">
        <v>106</v>
      </c>
      <c r="C80" s="128" t="s">
        <v>96</v>
      </c>
      <c r="D80" s="84"/>
      <c r="E80" s="84"/>
      <c r="F80" s="30">
        <f t="shared" si="6"/>
        <v>8500000</v>
      </c>
      <c r="G80" s="13">
        <v>8500000</v>
      </c>
      <c r="H80" s="13">
        <v>6750000</v>
      </c>
      <c r="I80" s="13">
        <v>0</v>
      </c>
      <c r="J80" s="84"/>
      <c r="K80" s="14">
        <f t="shared" si="7"/>
        <v>8500000</v>
      </c>
      <c r="L80" s="84"/>
      <c r="M80" s="102"/>
      <c r="N80" s="102"/>
      <c r="O80" s="84"/>
      <c r="P80" s="84"/>
      <c r="Q80" s="84"/>
      <c r="R80" s="84"/>
      <c r="S80" s="84"/>
      <c r="T80" s="84"/>
      <c r="U80" s="84"/>
      <c r="V80" s="84"/>
      <c r="W80" s="84"/>
      <c r="X80" s="84"/>
    </row>
    <row r="81" spans="1:24" s="7" customFormat="1" ht="24.95" customHeight="1">
      <c r="A81" s="133">
        <v>76</v>
      </c>
      <c r="B81" s="127">
        <v>107</v>
      </c>
      <c r="C81" s="128" t="s">
        <v>97</v>
      </c>
      <c r="D81" s="11"/>
      <c r="E81" s="86"/>
      <c r="F81" s="30">
        <f t="shared" si="6"/>
        <v>10000000</v>
      </c>
      <c r="G81" s="13">
        <v>10000000</v>
      </c>
      <c r="H81" s="13">
        <v>8000000</v>
      </c>
      <c r="I81" s="13">
        <v>0</v>
      </c>
      <c r="J81" s="11"/>
      <c r="K81" s="14">
        <f t="shared" si="7"/>
        <v>10000000</v>
      </c>
      <c r="L81" s="84"/>
      <c r="M81" s="14"/>
      <c r="N81" s="14"/>
      <c r="O81" s="23">
        <v>4119000000</v>
      </c>
      <c r="P81" s="27"/>
      <c r="Q81" s="15"/>
      <c r="R81" s="103"/>
      <c r="S81" s="28"/>
      <c r="T81" s="104"/>
      <c r="U81" s="87"/>
      <c r="V81" s="87"/>
      <c r="W81" s="18"/>
      <c r="X81" s="105"/>
    </row>
    <row r="82" spans="1:24" s="7" customFormat="1" ht="24.95" customHeight="1">
      <c r="A82" s="133">
        <v>77</v>
      </c>
      <c r="B82" s="127">
        <v>108</v>
      </c>
      <c r="C82" s="128" t="s">
        <v>98</v>
      </c>
      <c r="D82" s="9"/>
      <c r="E82" s="8"/>
      <c r="F82" s="30">
        <f t="shared" si="6"/>
        <v>7500000</v>
      </c>
      <c r="G82" s="31">
        <v>7500000</v>
      </c>
      <c r="H82" s="32">
        <v>6600000</v>
      </c>
      <c r="I82" s="31">
        <v>0</v>
      </c>
      <c r="J82" s="33"/>
      <c r="K82" s="34">
        <f t="shared" si="7"/>
        <v>7500000</v>
      </c>
      <c r="L82" s="35">
        <v>0</v>
      </c>
      <c r="M82" s="106"/>
      <c r="N82" s="106"/>
      <c r="O82" s="107"/>
      <c r="P82" s="108"/>
      <c r="Q82" s="109"/>
      <c r="R82" s="109"/>
      <c r="S82" s="110"/>
      <c r="T82" s="107"/>
      <c r="U82" s="85"/>
      <c r="V82" s="107"/>
      <c r="W82" s="111"/>
      <c r="X82" s="18"/>
    </row>
    <row r="83" spans="1:24" ht="24.95" customHeight="1">
      <c r="A83" s="133">
        <v>78</v>
      </c>
      <c r="B83" s="127">
        <v>109</v>
      </c>
      <c r="C83" s="116" t="s">
        <v>99</v>
      </c>
      <c r="D83" s="9"/>
      <c r="E83" s="8"/>
      <c r="F83" s="30">
        <f t="shared" si="6"/>
        <v>6000000</v>
      </c>
      <c r="G83" s="31">
        <v>6000000</v>
      </c>
      <c r="H83" s="32">
        <v>5000000</v>
      </c>
      <c r="I83" s="31">
        <v>0</v>
      </c>
      <c r="J83" s="33"/>
      <c r="K83" s="34">
        <f t="shared" si="7"/>
        <v>6000000</v>
      </c>
      <c r="L83" s="35">
        <v>0</v>
      </c>
      <c r="M83" s="106"/>
      <c r="N83" s="106"/>
      <c r="O83" s="107"/>
      <c r="P83" s="108"/>
      <c r="Q83" s="109"/>
      <c r="R83" s="109"/>
      <c r="S83" s="110"/>
      <c r="T83" s="107"/>
      <c r="U83" s="85"/>
      <c r="V83" s="107"/>
      <c r="W83" s="111"/>
      <c r="X83" s="18"/>
    </row>
    <row r="84" spans="1:24" ht="24.95" customHeight="1">
      <c r="A84" s="133">
        <v>79</v>
      </c>
      <c r="B84" s="127">
        <v>111</v>
      </c>
      <c r="C84" s="128" t="s">
        <v>164</v>
      </c>
      <c r="D84" s="9"/>
      <c r="E84" s="8"/>
      <c r="F84" s="30">
        <f t="shared" si="6"/>
        <v>15000000</v>
      </c>
      <c r="G84" s="31">
        <v>15000000</v>
      </c>
      <c r="H84" s="32">
        <v>12550000</v>
      </c>
      <c r="I84" s="31">
        <v>0</v>
      </c>
      <c r="J84" s="33"/>
      <c r="K84" s="34">
        <f t="shared" si="7"/>
        <v>15000000</v>
      </c>
      <c r="L84" s="35">
        <v>0</v>
      </c>
      <c r="M84" s="106"/>
      <c r="N84" s="106"/>
      <c r="O84" s="107"/>
      <c r="P84" s="108"/>
      <c r="Q84" s="109"/>
      <c r="R84" s="109"/>
      <c r="S84" s="110"/>
      <c r="T84" s="107"/>
      <c r="U84" s="85"/>
      <c r="V84" s="107"/>
      <c r="W84" s="111"/>
      <c r="X84" s="18"/>
    </row>
    <row r="85" spans="1:24" ht="24.95" customHeight="1">
      <c r="A85" s="133">
        <v>80</v>
      </c>
      <c r="B85" s="127">
        <v>112</v>
      </c>
      <c r="C85" s="128" t="s">
        <v>100</v>
      </c>
      <c r="D85" s="9"/>
      <c r="E85" s="8"/>
      <c r="F85" s="30">
        <f t="shared" si="6"/>
        <v>18000000</v>
      </c>
      <c r="G85" s="31">
        <v>18000000</v>
      </c>
      <c r="H85" s="32">
        <v>12840000</v>
      </c>
      <c r="I85" s="31">
        <v>0</v>
      </c>
      <c r="J85" s="33"/>
      <c r="K85" s="34">
        <f t="shared" si="7"/>
        <v>18000000</v>
      </c>
      <c r="L85" s="35">
        <v>0</v>
      </c>
      <c r="M85" s="106"/>
      <c r="N85" s="106"/>
      <c r="O85" s="107"/>
      <c r="P85" s="108"/>
      <c r="Q85" s="109"/>
      <c r="R85" s="109"/>
      <c r="S85" s="110"/>
      <c r="T85" s="107"/>
      <c r="U85" s="85"/>
      <c r="V85" s="107"/>
      <c r="W85" s="111"/>
      <c r="X85" s="18"/>
    </row>
    <row r="86" spans="1:24" ht="24.95" customHeight="1">
      <c r="A86" s="133">
        <v>81</v>
      </c>
      <c r="B86" s="127">
        <v>113</v>
      </c>
      <c r="C86" s="128" t="s">
        <v>101</v>
      </c>
      <c r="D86" s="9"/>
      <c r="E86" s="8"/>
      <c r="F86" s="30">
        <f t="shared" si="6"/>
        <v>10000000</v>
      </c>
      <c r="G86" s="31">
        <v>10000000</v>
      </c>
      <c r="H86" s="32">
        <v>8600000</v>
      </c>
      <c r="I86" s="31">
        <v>0</v>
      </c>
      <c r="J86" s="33"/>
      <c r="K86" s="34">
        <f t="shared" si="7"/>
        <v>10000000</v>
      </c>
      <c r="L86" s="35">
        <v>0</v>
      </c>
      <c r="M86" s="106"/>
      <c r="N86" s="106"/>
      <c r="O86" s="107"/>
      <c r="P86" s="108"/>
      <c r="Q86" s="109"/>
      <c r="R86" s="109"/>
      <c r="S86" s="110"/>
      <c r="T86" s="107"/>
      <c r="U86" s="85"/>
      <c r="V86" s="107"/>
      <c r="W86" s="111"/>
      <c r="X86" s="18"/>
    </row>
    <row r="87" spans="1:24" ht="24.95" customHeight="1">
      <c r="A87" s="133">
        <v>82</v>
      </c>
      <c r="B87" s="127">
        <v>114</v>
      </c>
      <c r="C87" s="128" t="s">
        <v>102</v>
      </c>
      <c r="D87" s="9"/>
      <c r="E87" s="8"/>
      <c r="F87" s="30">
        <f t="shared" si="6"/>
        <v>8000000</v>
      </c>
      <c r="G87" s="31">
        <v>8000000</v>
      </c>
      <c r="H87" s="32">
        <v>5750000</v>
      </c>
      <c r="I87" s="31">
        <v>0</v>
      </c>
      <c r="J87" s="33"/>
      <c r="K87" s="34">
        <f t="shared" si="7"/>
        <v>8000000</v>
      </c>
      <c r="L87" s="35">
        <v>0</v>
      </c>
      <c r="M87" s="106"/>
      <c r="N87" s="106"/>
      <c r="O87" s="107"/>
      <c r="P87" s="108"/>
      <c r="Q87" s="109"/>
      <c r="R87" s="109"/>
      <c r="S87" s="110"/>
      <c r="T87" s="107"/>
      <c r="U87" s="85"/>
      <c r="V87" s="107"/>
      <c r="W87" s="111"/>
      <c r="X87" s="18"/>
    </row>
    <row r="88" spans="1:24" ht="24.95" customHeight="1">
      <c r="A88" s="133">
        <v>83</v>
      </c>
      <c r="B88" s="127">
        <v>115</v>
      </c>
      <c r="C88" s="128" t="s">
        <v>103</v>
      </c>
      <c r="D88" s="9"/>
      <c r="E88" s="8"/>
      <c r="F88" s="30">
        <f t="shared" si="6"/>
        <v>5000000</v>
      </c>
      <c r="G88" s="31">
        <v>5000000</v>
      </c>
      <c r="H88" s="32">
        <v>5000000</v>
      </c>
      <c r="I88" s="31">
        <v>0</v>
      </c>
      <c r="J88" s="33"/>
      <c r="K88" s="34">
        <f t="shared" si="7"/>
        <v>5000000</v>
      </c>
      <c r="L88" s="35">
        <v>0</v>
      </c>
      <c r="M88" s="106"/>
      <c r="N88" s="106"/>
      <c r="O88" s="107"/>
      <c r="P88" s="108"/>
      <c r="Q88" s="109"/>
      <c r="R88" s="109"/>
      <c r="S88" s="110"/>
      <c r="T88" s="107"/>
      <c r="U88" s="85"/>
      <c r="V88" s="107"/>
      <c r="W88" s="111"/>
      <c r="X88" s="18"/>
    </row>
    <row r="89" spans="1:24" ht="24.95" customHeight="1">
      <c r="A89" s="133">
        <v>84</v>
      </c>
      <c r="B89" s="127">
        <v>116</v>
      </c>
      <c r="C89" s="128" t="s">
        <v>104</v>
      </c>
      <c r="D89" s="9"/>
      <c r="E89" s="8"/>
      <c r="F89" s="30">
        <f t="shared" si="6"/>
        <v>6000000</v>
      </c>
      <c r="G89" s="31">
        <v>6000000</v>
      </c>
      <c r="H89" s="32">
        <v>4800000</v>
      </c>
      <c r="I89" s="31">
        <v>0</v>
      </c>
      <c r="J89" s="33"/>
      <c r="K89" s="34">
        <f t="shared" si="7"/>
        <v>6000000</v>
      </c>
      <c r="L89" s="35">
        <v>0</v>
      </c>
      <c r="M89" s="106"/>
      <c r="N89" s="106"/>
      <c r="O89" s="107"/>
      <c r="P89" s="108"/>
      <c r="Q89" s="109"/>
      <c r="R89" s="109"/>
      <c r="S89" s="110"/>
      <c r="T89" s="107"/>
      <c r="U89" s="85"/>
      <c r="V89" s="107"/>
      <c r="W89" s="111"/>
      <c r="X89" s="18"/>
    </row>
    <row r="90" spans="1:24" ht="24.95" customHeight="1">
      <c r="A90" s="133">
        <v>85</v>
      </c>
      <c r="B90" s="127">
        <v>117</v>
      </c>
      <c r="C90" s="128" t="s">
        <v>105</v>
      </c>
      <c r="D90" s="9"/>
      <c r="E90" s="8"/>
      <c r="F90" s="30">
        <f t="shared" si="6"/>
        <v>7000000</v>
      </c>
      <c r="G90" s="31">
        <v>7000000</v>
      </c>
      <c r="H90" s="32">
        <v>4800000</v>
      </c>
      <c r="I90" s="31">
        <v>0</v>
      </c>
      <c r="J90" s="33"/>
      <c r="K90" s="34">
        <f t="shared" si="7"/>
        <v>7000000</v>
      </c>
      <c r="L90" s="35">
        <v>0</v>
      </c>
      <c r="M90" s="106"/>
      <c r="N90" s="106"/>
      <c r="O90" s="107"/>
      <c r="P90" s="108"/>
      <c r="Q90" s="109"/>
      <c r="R90" s="109"/>
      <c r="S90" s="110"/>
      <c r="T90" s="107"/>
      <c r="U90" s="85"/>
      <c r="V90" s="107"/>
      <c r="W90" s="111"/>
      <c r="X90" s="18"/>
    </row>
    <row r="91" spans="1:24" ht="24.95" customHeight="1">
      <c r="A91" s="133">
        <v>86</v>
      </c>
      <c r="B91" s="127">
        <v>118</v>
      </c>
      <c r="C91" s="128" t="s">
        <v>106</v>
      </c>
      <c r="D91" s="9"/>
      <c r="E91" s="8"/>
      <c r="F91" s="30">
        <f t="shared" si="6"/>
        <v>3500000</v>
      </c>
      <c r="G91" s="31">
        <v>3500000</v>
      </c>
      <c r="H91" s="32">
        <v>3200000</v>
      </c>
      <c r="I91" s="31">
        <v>0</v>
      </c>
      <c r="J91" s="33"/>
      <c r="K91" s="34">
        <f t="shared" si="7"/>
        <v>3500000</v>
      </c>
      <c r="L91" s="35">
        <v>0</v>
      </c>
      <c r="M91" s="106"/>
      <c r="N91" s="106"/>
      <c r="O91" s="107"/>
      <c r="P91" s="108"/>
      <c r="Q91" s="109"/>
      <c r="R91" s="109"/>
      <c r="S91" s="110"/>
      <c r="T91" s="107"/>
      <c r="U91" s="85"/>
      <c r="V91" s="107"/>
      <c r="W91" s="111"/>
      <c r="X91" s="18"/>
    </row>
    <row r="92" spans="1:24" ht="24.95" customHeight="1">
      <c r="A92" s="133">
        <v>87</v>
      </c>
      <c r="B92" s="127">
        <v>119</v>
      </c>
      <c r="C92" s="128" t="s">
        <v>107</v>
      </c>
      <c r="D92" s="9"/>
      <c r="E92" s="8"/>
      <c r="F92" s="30">
        <f t="shared" si="6"/>
        <v>4000000</v>
      </c>
      <c r="G92" s="31">
        <v>4000000</v>
      </c>
      <c r="H92" s="32">
        <v>3000000</v>
      </c>
      <c r="I92" s="31">
        <v>0</v>
      </c>
      <c r="J92" s="33"/>
      <c r="K92" s="34">
        <f t="shared" si="7"/>
        <v>4000000</v>
      </c>
      <c r="L92" s="35">
        <v>0</v>
      </c>
      <c r="M92" s="106"/>
      <c r="N92" s="106"/>
      <c r="O92" s="107"/>
      <c r="P92" s="108"/>
      <c r="Q92" s="109"/>
      <c r="R92" s="109"/>
      <c r="S92" s="110"/>
      <c r="T92" s="107"/>
      <c r="U92" s="85"/>
      <c r="V92" s="107"/>
      <c r="W92" s="111"/>
      <c r="X92" s="18"/>
    </row>
    <row r="93" spans="1:24" ht="24.95" customHeight="1">
      <c r="A93" s="133">
        <v>88</v>
      </c>
      <c r="B93" s="127">
        <v>121</v>
      </c>
      <c r="C93" s="128" t="s">
        <v>108</v>
      </c>
      <c r="D93" s="9"/>
      <c r="E93" s="8"/>
      <c r="F93" s="30">
        <f t="shared" si="6"/>
        <v>5500000</v>
      </c>
      <c r="G93" s="31">
        <v>5500000</v>
      </c>
      <c r="H93" s="32">
        <v>4032000</v>
      </c>
      <c r="I93" s="31">
        <v>0</v>
      </c>
      <c r="J93" s="33"/>
      <c r="K93" s="34">
        <f t="shared" si="7"/>
        <v>5500000</v>
      </c>
      <c r="L93" s="35">
        <v>0</v>
      </c>
      <c r="M93" s="106"/>
      <c r="N93" s="106"/>
      <c r="O93" s="107"/>
      <c r="P93" s="108"/>
      <c r="Q93" s="109"/>
      <c r="R93" s="109"/>
      <c r="S93" s="110"/>
      <c r="T93" s="107"/>
      <c r="U93" s="85"/>
      <c r="V93" s="107"/>
      <c r="W93" s="111"/>
      <c r="X93" s="18"/>
    </row>
    <row r="94" spans="1:24" ht="24.95" customHeight="1">
      <c r="A94" s="133">
        <v>89</v>
      </c>
      <c r="B94" s="127">
        <v>122</v>
      </c>
      <c r="C94" s="128" t="s">
        <v>109</v>
      </c>
      <c r="D94" s="9"/>
      <c r="E94" s="8"/>
      <c r="F94" s="30">
        <f t="shared" si="6"/>
        <v>5000000</v>
      </c>
      <c r="G94" s="31">
        <v>5000000</v>
      </c>
      <c r="H94" s="32">
        <v>3882000</v>
      </c>
      <c r="I94" s="31">
        <v>0</v>
      </c>
      <c r="J94" s="33"/>
      <c r="K94" s="34">
        <f t="shared" si="7"/>
        <v>5000000</v>
      </c>
      <c r="L94" s="35">
        <v>0</v>
      </c>
      <c r="M94" s="106"/>
      <c r="N94" s="106"/>
      <c r="O94" s="107"/>
      <c r="P94" s="108"/>
      <c r="Q94" s="109"/>
      <c r="R94" s="109"/>
      <c r="S94" s="110"/>
      <c r="T94" s="107"/>
      <c r="U94" s="85"/>
      <c r="V94" s="107"/>
      <c r="W94" s="111"/>
      <c r="X94" s="18"/>
    </row>
    <row r="95" spans="1:24" ht="24.95" customHeight="1">
      <c r="A95" s="133">
        <v>90</v>
      </c>
      <c r="B95" s="127">
        <v>123</v>
      </c>
      <c r="C95" s="128" t="s">
        <v>110</v>
      </c>
      <c r="D95" s="9"/>
      <c r="E95" s="8"/>
      <c r="F95" s="30">
        <f t="shared" si="6"/>
        <v>0</v>
      </c>
      <c r="G95" s="31"/>
      <c r="H95" s="32">
        <v>3582000</v>
      </c>
      <c r="I95" s="31">
        <v>0</v>
      </c>
      <c r="J95" s="33"/>
      <c r="K95" s="34">
        <f t="shared" si="7"/>
        <v>0</v>
      </c>
      <c r="L95" s="35">
        <v>0</v>
      </c>
      <c r="M95" s="106"/>
      <c r="N95" s="106"/>
      <c r="O95" s="107"/>
      <c r="P95" s="108"/>
      <c r="Q95" s="109"/>
      <c r="R95" s="109"/>
      <c r="S95" s="110"/>
      <c r="T95" s="107"/>
      <c r="U95" s="85"/>
      <c r="V95" s="107"/>
      <c r="W95" s="111"/>
      <c r="X95" s="18"/>
    </row>
    <row r="96" spans="1:24" ht="24.95" customHeight="1">
      <c r="A96" s="133">
        <v>91</v>
      </c>
      <c r="B96" s="127">
        <v>124</v>
      </c>
      <c r="C96" s="128" t="s">
        <v>111</v>
      </c>
      <c r="D96" s="137"/>
      <c r="E96" s="8"/>
      <c r="F96" s="30">
        <f t="shared" si="6"/>
        <v>5000000</v>
      </c>
      <c r="G96" s="31">
        <v>5000000</v>
      </c>
      <c r="H96" s="32">
        <v>2986000</v>
      </c>
      <c r="I96" s="31">
        <v>0</v>
      </c>
      <c r="J96" s="33"/>
      <c r="K96" s="34">
        <f t="shared" si="7"/>
        <v>5000000</v>
      </c>
      <c r="L96" s="35">
        <v>0</v>
      </c>
      <c r="M96" s="106"/>
      <c r="N96" s="106"/>
      <c r="O96" s="107"/>
      <c r="P96" s="108"/>
      <c r="Q96" s="109"/>
      <c r="R96" s="109"/>
      <c r="S96" s="110"/>
      <c r="T96" s="107"/>
      <c r="U96" s="85"/>
      <c r="V96" s="107"/>
      <c r="W96" s="111"/>
      <c r="X96" s="18"/>
    </row>
    <row r="97" spans="1:24" ht="24.95" customHeight="1">
      <c r="A97" s="116">
        <v>92</v>
      </c>
      <c r="B97" s="127">
        <v>127</v>
      </c>
      <c r="C97" s="128" t="s">
        <v>112</v>
      </c>
      <c r="D97" s="137"/>
      <c r="E97" s="8"/>
      <c r="F97" s="30">
        <f t="shared" si="6"/>
        <v>9500000</v>
      </c>
      <c r="G97" s="31">
        <v>9500000</v>
      </c>
      <c r="H97" s="32">
        <v>7000000</v>
      </c>
      <c r="I97" s="31">
        <v>0</v>
      </c>
      <c r="J97" s="33"/>
      <c r="K97" s="34">
        <f t="shared" si="7"/>
        <v>9500000</v>
      </c>
      <c r="L97" s="35">
        <v>0</v>
      </c>
      <c r="M97" s="106"/>
      <c r="N97" s="106"/>
      <c r="O97" s="107"/>
      <c r="P97" s="108"/>
      <c r="Q97" s="109"/>
      <c r="R97" s="109"/>
      <c r="S97" s="110"/>
      <c r="T97" s="107"/>
      <c r="U97" s="85"/>
      <c r="V97" s="107"/>
      <c r="W97" s="111"/>
      <c r="X97" s="18"/>
    </row>
    <row r="98" spans="1:24" ht="24.95" customHeight="1">
      <c r="A98" s="116">
        <v>93</v>
      </c>
      <c r="B98" s="127">
        <v>131</v>
      </c>
      <c r="C98" s="128" t="s">
        <v>113</v>
      </c>
      <c r="D98" s="137"/>
      <c r="E98" s="8"/>
      <c r="F98" s="30">
        <f t="shared" si="6"/>
        <v>9000000</v>
      </c>
      <c r="G98" s="31">
        <v>9000000</v>
      </c>
      <c r="H98" s="32">
        <v>4232000</v>
      </c>
      <c r="I98" s="31">
        <v>0</v>
      </c>
      <c r="J98" s="33"/>
      <c r="K98" s="34">
        <f t="shared" si="7"/>
        <v>9000000</v>
      </c>
      <c r="L98" s="35">
        <v>0</v>
      </c>
      <c r="M98" s="106"/>
      <c r="N98" s="106"/>
      <c r="O98" s="107"/>
      <c r="P98" s="108"/>
      <c r="Q98" s="109"/>
      <c r="R98" s="109"/>
      <c r="S98" s="110"/>
      <c r="T98" s="107"/>
      <c r="U98" s="85"/>
      <c r="V98" s="107"/>
      <c r="W98" s="111"/>
      <c r="X98" s="18"/>
    </row>
    <row r="99" spans="1:24" ht="24" customHeight="1">
      <c r="A99" s="116">
        <v>94</v>
      </c>
      <c r="B99" s="127">
        <v>133</v>
      </c>
      <c r="C99" s="133" t="s">
        <v>253</v>
      </c>
      <c r="D99" s="78"/>
      <c r="E99" s="68"/>
      <c r="F99" s="68"/>
      <c r="G99" s="69"/>
      <c r="H99" s="70"/>
      <c r="I99" s="69"/>
      <c r="J99" s="71"/>
      <c r="K99" s="72"/>
      <c r="L99" s="73"/>
      <c r="M99" s="74"/>
      <c r="N99" s="74"/>
      <c r="O99" s="75"/>
      <c r="P99" s="38"/>
      <c r="Q99" s="39"/>
      <c r="R99" s="40"/>
      <c r="S99" s="41"/>
      <c r="T99" s="42"/>
      <c r="U99" s="10"/>
      <c r="V99" s="42"/>
      <c r="W99" s="76"/>
      <c r="X99" s="77"/>
    </row>
    <row r="100" spans="1:24" ht="18.75" customHeight="1" thickBot="1">
      <c r="A100" s="138"/>
      <c r="B100" s="139"/>
      <c r="C100" s="140"/>
      <c r="D100" s="45"/>
      <c r="E100" s="46"/>
      <c r="F100" s="47">
        <f t="shared" ref="F100:L100" si="8">SUM(F82:F98)</f>
        <v>124000000</v>
      </c>
      <c r="G100" s="47">
        <f t="shared" si="8"/>
        <v>124000000</v>
      </c>
      <c r="H100" s="47">
        <f t="shared" si="8"/>
        <v>97854000</v>
      </c>
      <c r="I100" s="47">
        <f t="shared" si="8"/>
        <v>0</v>
      </c>
      <c r="J100" s="48">
        <f t="shared" si="8"/>
        <v>0</v>
      </c>
      <c r="K100" s="48">
        <f t="shared" si="8"/>
        <v>124000000</v>
      </c>
      <c r="L100" s="35">
        <f t="shared" si="8"/>
        <v>0</v>
      </c>
      <c r="M100" s="36"/>
      <c r="N100" s="36"/>
      <c r="O100" s="37"/>
      <c r="P100" s="38"/>
      <c r="Q100" s="39"/>
      <c r="R100" s="40"/>
      <c r="S100" s="41"/>
      <c r="T100" s="42"/>
      <c r="U100" s="10"/>
      <c r="V100" s="43"/>
      <c r="W100" s="44"/>
      <c r="X100" s="18"/>
    </row>
    <row r="101" spans="1:24" ht="32.25" customHeight="1">
      <c r="B101" s="114"/>
      <c r="C101" s="49"/>
      <c r="D101" s="50"/>
      <c r="E101" s="51"/>
      <c r="F101" s="52" t="e">
        <f>#REF!+#REF!+#REF!+#REF!+F100</f>
        <v>#REF!</v>
      </c>
      <c r="G101" s="52" t="e">
        <f>#REF!+#REF!+#REF!+#REF!+G100</f>
        <v>#REF!</v>
      </c>
      <c r="H101" s="52" t="e">
        <f>#REF!+#REF!+#REF!+#REF!+H100</f>
        <v>#REF!</v>
      </c>
      <c r="I101" s="52" t="e">
        <f>#REF!+#REF!+#REF!+#REF!+I100</f>
        <v>#REF!</v>
      </c>
      <c r="J101" s="53" t="e">
        <f>#REF!+#REF!+#REF!+#REF!+J100</f>
        <v>#REF!</v>
      </c>
      <c r="K101" s="53" t="e">
        <f>#REF!+#REF!+#REF!+#REF!+K100</f>
        <v>#REF!</v>
      </c>
      <c r="L101" s="54" t="e">
        <f>#REF!+#REF!+#REF!+#REF!+L100</f>
        <v>#REF!</v>
      </c>
      <c r="M101" s="55"/>
      <c r="N101" s="55"/>
      <c r="O101" s="56"/>
      <c r="P101" s="57">
        <v>0</v>
      </c>
      <c r="Q101" s="58">
        <v>0</v>
      </c>
      <c r="R101" s="58"/>
      <c r="S101" s="59">
        <f>Q101+R101</f>
        <v>0</v>
      </c>
      <c r="T101" s="60">
        <v>0</v>
      </c>
      <c r="U101" s="16"/>
      <c r="V101" s="17"/>
      <c r="W101" s="18"/>
      <c r="X101" s="61"/>
    </row>
    <row r="102" spans="1:24">
      <c r="B102" s="115"/>
      <c r="C102" s="115"/>
      <c r="U102" s="62"/>
      <c r="V102" s="7"/>
      <c r="W102" s="7"/>
      <c r="X102" s="7"/>
    </row>
    <row r="103" spans="1:24">
      <c r="B103" s="115"/>
      <c r="C103" s="115"/>
      <c r="U103" s="62"/>
      <c r="V103" s="7"/>
      <c r="W103" s="7"/>
      <c r="X103" s="7"/>
    </row>
    <row r="104" spans="1:24">
      <c r="B104" s="115"/>
      <c r="C104" s="115"/>
      <c r="U104" s="62"/>
      <c r="V104" s="7"/>
      <c r="W104" s="7"/>
      <c r="X104" s="7"/>
    </row>
    <row r="105" spans="1:24">
      <c r="B105" s="115"/>
      <c r="C105" s="115"/>
      <c r="U105" s="62"/>
      <c r="V105" s="7"/>
      <c r="W105" s="7"/>
      <c r="X105" s="7"/>
    </row>
    <row r="106" spans="1:24">
      <c r="B106" s="115"/>
      <c r="C106" s="115"/>
      <c r="U106" s="62"/>
      <c r="V106" s="7"/>
      <c r="W106" s="7"/>
      <c r="X106" s="7"/>
    </row>
    <row r="107" spans="1:24">
      <c r="B107" s="115"/>
      <c r="C107" s="115"/>
      <c r="U107" s="62"/>
      <c r="V107" s="7"/>
      <c r="W107" s="7"/>
      <c r="X107" s="7"/>
    </row>
    <row r="108" spans="1:24">
      <c r="B108" s="115"/>
      <c r="C108" s="115"/>
      <c r="U108" s="62"/>
      <c r="V108" s="7"/>
      <c r="W108" s="7"/>
      <c r="X108" s="7"/>
    </row>
    <row r="109" spans="1:24">
      <c r="B109" s="115"/>
      <c r="C109" s="115"/>
      <c r="U109" s="62"/>
      <c r="V109" s="7"/>
      <c r="W109" s="7"/>
      <c r="X109" s="7"/>
    </row>
  </sheetData>
  <printOptions horizontalCentered="1" verticalCentered="1"/>
  <pageMargins left="1.26" right="1.4" top="1" bottom="1" header="0.42" footer="0.5"/>
  <pageSetup scale="65" orientation="portrait" r:id="rId1"/>
  <headerFooter alignWithMargins="0">
    <oddHeader>&amp;C&amp;"Arial,Bold"&amp;14LAGOS STATE GOVERNMENT
MINISTRY OF ECONOMIC PLANNING AND BUDGET
LIST OF AGENCIES AND THEIR CODES</oddHeader>
  </headerFooter>
  <rowBreaks count="2" manualBreakCount="2">
    <brk id="37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topLeftCell="A2" zoomScale="60" workbookViewId="0">
      <selection activeCell="I11" sqref="I11"/>
    </sheetView>
  </sheetViews>
  <sheetFormatPr defaultRowHeight="12.75"/>
  <cols>
    <col min="1" max="1" width="9.140625" style="113"/>
    <col min="2" max="2" width="12.85546875" style="113" customWidth="1"/>
    <col min="3" max="3" width="104.5703125" style="113" customWidth="1"/>
    <col min="4" max="4" width="14.85546875" customWidth="1"/>
  </cols>
  <sheetData>
    <row r="1" spans="1:6" ht="11.25" hidden="1" customHeight="1">
      <c r="B1" s="118"/>
      <c r="C1" s="119" t="s">
        <v>143</v>
      </c>
    </row>
    <row r="2" spans="1:6" ht="2.25" customHeight="1" thickBot="1">
      <c r="B2" s="120"/>
      <c r="C2" s="121"/>
    </row>
    <row r="3" spans="1:6" ht="33" customHeight="1">
      <c r="B3" s="122"/>
      <c r="C3" s="123"/>
    </row>
    <row r="4" spans="1:6" ht="11.25" hidden="1" customHeight="1">
      <c r="B4" s="124"/>
      <c r="C4" s="123"/>
    </row>
    <row r="5" spans="1:6" ht="38.25" customHeight="1">
      <c r="A5" s="125" t="s">
        <v>0</v>
      </c>
      <c r="B5" s="125"/>
      <c r="C5" s="126" t="s">
        <v>254</v>
      </c>
      <c r="D5" s="134"/>
      <c r="E5" s="134"/>
      <c r="F5" s="134"/>
    </row>
    <row r="6" spans="1:6" ht="38.1" customHeight="1">
      <c r="A6" s="116">
        <v>1</v>
      </c>
      <c r="B6" s="127">
        <v>77051</v>
      </c>
      <c r="C6" s="128" t="s">
        <v>168</v>
      </c>
      <c r="D6" s="134"/>
      <c r="E6" s="134"/>
      <c r="F6" s="134"/>
    </row>
    <row r="7" spans="1:6" ht="38.1" customHeight="1">
      <c r="A7" s="116">
        <v>2</v>
      </c>
      <c r="B7" s="127">
        <v>77052</v>
      </c>
      <c r="C7" s="128" t="s">
        <v>169</v>
      </c>
      <c r="D7" s="134"/>
      <c r="E7" s="134"/>
      <c r="F7" s="134"/>
    </row>
    <row r="8" spans="1:6" ht="38.1" customHeight="1">
      <c r="A8" s="116">
        <v>3</v>
      </c>
      <c r="B8" s="127">
        <v>77053</v>
      </c>
      <c r="C8" s="128" t="s">
        <v>170</v>
      </c>
      <c r="D8" s="134"/>
      <c r="E8" s="134"/>
      <c r="F8" s="134"/>
    </row>
    <row r="9" spans="1:6" ht="38.1" customHeight="1">
      <c r="A9" s="116">
        <v>4</v>
      </c>
      <c r="B9" s="127">
        <v>77056</v>
      </c>
      <c r="C9" s="128" t="s">
        <v>244</v>
      </c>
      <c r="D9" s="134"/>
      <c r="E9" s="134"/>
      <c r="F9" s="134"/>
    </row>
    <row r="10" spans="1:6" ht="38.1" customHeight="1">
      <c r="A10" s="116">
        <v>5</v>
      </c>
      <c r="B10" s="127">
        <v>77057</v>
      </c>
      <c r="C10" s="128" t="s">
        <v>171</v>
      </c>
      <c r="D10" s="134"/>
      <c r="E10" s="134"/>
      <c r="F10" s="134"/>
    </row>
    <row r="11" spans="1:6" ht="38.1" customHeight="1">
      <c r="A11" s="116">
        <v>6</v>
      </c>
      <c r="B11" s="127">
        <v>77058</v>
      </c>
      <c r="C11" s="128" t="s">
        <v>172</v>
      </c>
      <c r="D11" s="134"/>
      <c r="E11" s="134"/>
      <c r="F11" s="134"/>
    </row>
    <row r="12" spans="1:6" ht="38.1" customHeight="1">
      <c r="A12" s="116">
        <v>7</v>
      </c>
      <c r="B12" s="127">
        <v>77059</v>
      </c>
      <c r="C12" s="129" t="s">
        <v>173</v>
      </c>
      <c r="D12" s="134"/>
      <c r="E12" s="134"/>
      <c r="F12" s="134"/>
    </row>
    <row r="13" spans="1:6" ht="38.1" customHeight="1">
      <c r="A13" s="116">
        <v>8</v>
      </c>
      <c r="B13" s="127">
        <v>77060</v>
      </c>
      <c r="C13" s="129" t="s">
        <v>174</v>
      </c>
      <c r="D13" s="134"/>
      <c r="E13" s="134"/>
      <c r="F13" s="134"/>
    </row>
    <row r="14" spans="1:6" ht="38.1" customHeight="1">
      <c r="A14" s="116">
        <v>9</v>
      </c>
      <c r="B14" s="127">
        <v>77061</v>
      </c>
      <c r="C14" s="129" t="s">
        <v>175</v>
      </c>
      <c r="D14" s="134"/>
      <c r="E14" s="134"/>
      <c r="F14" s="134"/>
    </row>
    <row r="15" spans="1:6" ht="38.1" customHeight="1">
      <c r="A15" s="116">
        <v>10</v>
      </c>
      <c r="B15" s="127">
        <v>77062</v>
      </c>
      <c r="C15" s="129" t="s">
        <v>176</v>
      </c>
      <c r="D15" s="134"/>
      <c r="E15" s="134"/>
      <c r="F15" s="134"/>
    </row>
    <row r="16" spans="1:6" ht="38.1" customHeight="1">
      <c r="A16" s="116">
        <v>11</v>
      </c>
      <c r="B16" s="127">
        <v>77063</v>
      </c>
      <c r="C16" s="129" t="s">
        <v>177</v>
      </c>
      <c r="D16" s="134"/>
      <c r="E16" s="134"/>
      <c r="F16" s="134"/>
    </row>
    <row r="17" spans="1:6" ht="38.1" customHeight="1">
      <c r="A17" s="116">
        <v>12</v>
      </c>
      <c r="B17" s="127">
        <v>77064</v>
      </c>
      <c r="C17" s="129" t="s">
        <v>178</v>
      </c>
      <c r="D17" s="134"/>
      <c r="E17" s="134"/>
      <c r="F17" s="134"/>
    </row>
    <row r="18" spans="1:6" ht="38.1" customHeight="1">
      <c r="A18" s="116">
        <v>13</v>
      </c>
      <c r="B18" s="127">
        <v>77065</v>
      </c>
      <c r="C18" s="128" t="s">
        <v>179</v>
      </c>
      <c r="D18" s="134"/>
      <c r="E18" s="134"/>
      <c r="F18" s="134"/>
    </row>
    <row r="19" spans="1:6" ht="38.1" customHeight="1">
      <c r="A19" s="116">
        <v>14</v>
      </c>
      <c r="B19" s="127">
        <v>77067</v>
      </c>
      <c r="C19" s="128" t="s">
        <v>180</v>
      </c>
      <c r="D19" s="134"/>
      <c r="E19" s="134"/>
      <c r="F19" s="134"/>
    </row>
    <row r="20" spans="1:6" ht="38.1" customHeight="1">
      <c r="A20" s="116">
        <v>15</v>
      </c>
      <c r="B20" s="127">
        <v>77068</v>
      </c>
      <c r="C20" s="128" t="s">
        <v>231</v>
      </c>
      <c r="D20" s="134"/>
      <c r="E20" s="134"/>
      <c r="F20" s="134"/>
    </row>
    <row r="21" spans="1:6" ht="38.1" customHeight="1">
      <c r="A21" s="116">
        <v>16</v>
      </c>
      <c r="B21" s="127">
        <v>77069</v>
      </c>
      <c r="C21" s="129" t="s">
        <v>181</v>
      </c>
      <c r="D21" s="134"/>
      <c r="E21" s="134"/>
      <c r="F21" s="134"/>
    </row>
    <row r="22" spans="1:6" ht="38.1" customHeight="1">
      <c r="A22" s="116">
        <v>17</v>
      </c>
      <c r="B22" s="127">
        <v>77070</v>
      </c>
      <c r="C22" s="129" t="s">
        <v>182</v>
      </c>
      <c r="D22" s="134"/>
      <c r="E22" s="134"/>
      <c r="F22" s="134"/>
    </row>
    <row r="23" spans="1:6" ht="38.1" customHeight="1">
      <c r="A23" s="116">
        <v>18</v>
      </c>
      <c r="B23" s="127">
        <v>77071</v>
      </c>
      <c r="C23" s="116" t="s">
        <v>183</v>
      </c>
      <c r="D23" s="134"/>
      <c r="E23" s="134"/>
      <c r="F23" s="134"/>
    </row>
    <row r="24" spans="1:6" ht="38.1" customHeight="1">
      <c r="A24" s="116">
        <v>19</v>
      </c>
      <c r="B24" s="127">
        <v>77072</v>
      </c>
      <c r="C24" s="128" t="s">
        <v>184</v>
      </c>
      <c r="D24" s="134"/>
      <c r="E24" s="134"/>
      <c r="F24" s="134"/>
    </row>
    <row r="25" spans="1:6" ht="38.1" customHeight="1">
      <c r="A25" s="116">
        <v>20</v>
      </c>
      <c r="B25" s="127">
        <v>77074</v>
      </c>
      <c r="C25" s="129" t="s">
        <v>185</v>
      </c>
      <c r="D25" s="134"/>
      <c r="E25" s="134"/>
      <c r="F25" s="134"/>
    </row>
    <row r="26" spans="1:6" ht="38.1" customHeight="1">
      <c r="A26" s="116">
        <v>21</v>
      </c>
      <c r="B26" s="127">
        <v>77075</v>
      </c>
      <c r="C26" s="129" t="s">
        <v>186</v>
      </c>
      <c r="D26" s="134"/>
      <c r="E26" s="134"/>
      <c r="F26" s="134"/>
    </row>
    <row r="27" spans="1:6" ht="38.1" customHeight="1">
      <c r="A27" s="116">
        <v>22</v>
      </c>
      <c r="B27" s="127">
        <v>77076</v>
      </c>
      <c r="C27" s="128" t="s">
        <v>187</v>
      </c>
      <c r="D27" s="134"/>
      <c r="E27" s="134"/>
      <c r="F27" s="134"/>
    </row>
    <row r="28" spans="1:6" ht="38.1" customHeight="1">
      <c r="A28" s="116">
        <v>23</v>
      </c>
      <c r="B28" s="127">
        <v>77077</v>
      </c>
      <c r="C28" s="128" t="s">
        <v>188</v>
      </c>
      <c r="D28" s="134"/>
      <c r="E28" s="134"/>
      <c r="F28" s="134"/>
    </row>
    <row r="29" spans="1:6" ht="38.1" customHeight="1">
      <c r="A29" s="116">
        <v>24</v>
      </c>
      <c r="B29" s="127">
        <v>77078</v>
      </c>
      <c r="C29" s="129" t="s">
        <v>189</v>
      </c>
      <c r="D29" s="134"/>
      <c r="E29" s="134"/>
      <c r="F29" s="134"/>
    </row>
    <row r="30" spans="1:6" ht="38.1" customHeight="1">
      <c r="A30" s="116">
        <v>25</v>
      </c>
      <c r="B30" s="127">
        <v>77079</v>
      </c>
      <c r="C30" s="128" t="s">
        <v>190</v>
      </c>
      <c r="D30" s="134"/>
      <c r="E30" s="134"/>
      <c r="F30" s="134"/>
    </row>
    <row r="31" spans="1:6" ht="38.25" customHeight="1">
      <c r="A31" s="125" t="s">
        <v>0</v>
      </c>
      <c r="B31" s="125"/>
      <c r="C31" s="126" t="s">
        <v>254</v>
      </c>
      <c r="D31" s="134"/>
      <c r="E31" s="134"/>
      <c r="F31" s="134"/>
    </row>
    <row r="32" spans="1:6" ht="38.1" customHeight="1">
      <c r="A32" s="116">
        <v>26</v>
      </c>
      <c r="B32" s="127">
        <v>77081</v>
      </c>
      <c r="C32" s="128" t="s">
        <v>191</v>
      </c>
      <c r="D32" s="134"/>
      <c r="E32" s="134"/>
      <c r="F32" s="134"/>
    </row>
    <row r="33" spans="1:6" ht="38.1" customHeight="1">
      <c r="A33" s="116">
        <v>27</v>
      </c>
      <c r="B33" s="127">
        <v>77082</v>
      </c>
      <c r="C33" s="128" t="s">
        <v>192</v>
      </c>
      <c r="D33" s="134"/>
      <c r="E33" s="134"/>
      <c r="F33" s="134"/>
    </row>
    <row r="34" spans="1:6" ht="38.1" customHeight="1">
      <c r="A34" s="116">
        <v>28</v>
      </c>
      <c r="B34" s="127">
        <v>77083</v>
      </c>
      <c r="C34" s="128" t="s">
        <v>193</v>
      </c>
      <c r="D34" s="134"/>
      <c r="E34" s="134"/>
      <c r="F34" s="134"/>
    </row>
    <row r="35" spans="1:6" ht="38.1" customHeight="1">
      <c r="A35" s="116">
        <v>29</v>
      </c>
      <c r="B35" s="127">
        <v>77084</v>
      </c>
      <c r="C35" s="128" t="s">
        <v>194</v>
      </c>
      <c r="D35" s="134"/>
      <c r="E35" s="134"/>
      <c r="F35" s="134"/>
    </row>
    <row r="36" spans="1:6" ht="38.1" customHeight="1">
      <c r="A36" s="116">
        <v>30</v>
      </c>
      <c r="B36" s="127">
        <v>77085</v>
      </c>
      <c r="C36" s="128" t="s">
        <v>195</v>
      </c>
      <c r="D36" s="134"/>
      <c r="E36" s="134"/>
      <c r="F36" s="134"/>
    </row>
    <row r="37" spans="1:6" ht="38.1" customHeight="1">
      <c r="A37" s="116">
        <v>31</v>
      </c>
      <c r="B37" s="127">
        <v>77086</v>
      </c>
      <c r="C37" s="128" t="s">
        <v>196</v>
      </c>
      <c r="D37" s="134"/>
      <c r="E37" s="134"/>
      <c r="F37" s="134"/>
    </row>
    <row r="38" spans="1:6" ht="38.1" customHeight="1">
      <c r="A38" s="116">
        <v>32</v>
      </c>
      <c r="B38" s="127">
        <v>77088</v>
      </c>
      <c r="C38" s="128" t="s">
        <v>228</v>
      </c>
      <c r="D38" s="134"/>
      <c r="E38" s="134"/>
      <c r="F38" s="134"/>
    </row>
    <row r="39" spans="1:6" ht="38.1" customHeight="1">
      <c r="A39" s="116">
        <v>33</v>
      </c>
      <c r="B39" s="127">
        <v>77090</v>
      </c>
      <c r="C39" s="128" t="s">
        <v>166</v>
      </c>
      <c r="D39" s="134"/>
      <c r="E39" s="134"/>
      <c r="F39" s="134"/>
    </row>
    <row r="40" spans="1:6" ht="38.1" customHeight="1">
      <c r="A40" s="116">
        <v>34</v>
      </c>
      <c r="B40" s="127">
        <v>77091</v>
      </c>
      <c r="C40" s="128" t="s">
        <v>197</v>
      </c>
      <c r="D40" s="134"/>
      <c r="E40" s="134"/>
      <c r="F40" s="134"/>
    </row>
    <row r="41" spans="1:6" ht="38.1" customHeight="1">
      <c r="A41" s="116">
        <v>35</v>
      </c>
      <c r="B41" s="127">
        <v>77092</v>
      </c>
      <c r="C41" s="128" t="s">
        <v>198</v>
      </c>
      <c r="D41" s="134"/>
      <c r="E41" s="134"/>
      <c r="F41" s="134"/>
    </row>
    <row r="42" spans="1:6" ht="38.1" customHeight="1">
      <c r="A42" s="116">
        <v>36</v>
      </c>
      <c r="B42" s="127">
        <v>77093</v>
      </c>
      <c r="C42" s="130" t="s">
        <v>229</v>
      </c>
      <c r="D42" s="134"/>
      <c r="E42" s="134"/>
      <c r="F42" s="134"/>
    </row>
    <row r="43" spans="1:6" ht="38.1" customHeight="1">
      <c r="A43" s="116">
        <v>37</v>
      </c>
      <c r="B43" s="127">
        <v>77095</v>
      </c>
      <c r="C43" s="142" t="s">
        <v>199</v>
      </c>
      <c r="D43" s="143"/>
      <c r="E43" s="143"/>
      <c r="F43" s="143"/>
    </row>
    <row r="44" spans="1:6" ht="43.5" customHeight="1">
      <c r="A44" s="116">
        <v>38</v>
      </c>
      <c r="B44" s="127">
        <v>77096</v>
      </c>
      <c r="C44" s="131" t="s">
        <v>200</v>
      </c>
      <c r="D44" s="134"/>
      <c r="E44" s="134"/>
      <c r="F44" s="134"/>
    </row>
    <row r="45" spans="1:6" ht="38.1" customHeight="1">
      <c r="A45" s="116">
        <v>39</v>
      </c>
      <c r="B45" s="127">
        <v>77097</v>
      </c>
      <c r="C45" s="130" t="s">
        <v>239</v>
      </c>
      <c r="D45" s="134"/>
      <c r="E45" s="134"/>
      <c r="F45" s="134"/>
    </row>
    <row r="46" spans="1:6" ht="38.1" customHeight="1">
      <c r="A46" s="116">
        <v>40</v>
      </c>
      <c r="B46" s="127">
        <v>77098</v>
      </c>
      <c r="C46" s="133" t="s">
        <v>201</v>
      </c>
      <c r="D46" s="134"/>
      <c r="E46" s="134"/>
      <c r="F46" s="134"/>
    </row>
    <row r="47" spans="1:6" ht="38.1" customHeight="1">
      <c r="A47" s="116">
        <v>41</v>
      </c>
      <c r="B47" s="127">
        <v>77100</v>
      </c>
      <c r="C47" s="130" t="s">
        <v>202</v>
      </c>
      <c r="D47" s="134"/>
      <c r="E47" s="134"/>
      <c r="F47" s="134"/>
    </row>
    <row r="48" spans="1:6" ht="38.1" customHeight="1">
      <c r="A48" s="116">
        <v>42</v>
      </c>
      <c r="B48" s="127">
        <v>77102</v>
      </c>
      <c r="C48" s="130" t="s">
        <v>240</v>
      </c>
      <c r="D48" s="134"/>
      <c r="E48" s="134"/>
      <c r="F48" s="134"/>
    </row>
    <row r="49" spans="1:6" ht="38.1" customHeight="1">
      <c r="A49" s="116">
        <v>43</v>
      </c>
      <c r="B49" s="127">
        <v>77103</v>
      </c>
      <c r="C49" s="130" t="s">
        <v>203</v>
      </c>
      <c r="D49" s="134"/>
      <c r="E49" s="134"/>
      <c r="F49" s="134"/>
    </row>
    <row r="50" spans="1:6" ht="38.1" customHeight="1">
      <c r="A50" s="116">
        <v>44</v>
      </c>
      <c r="B50" s="127">
        <v>77104</v>
      </c>
      <c r="C50" s="130" t="s">
        <v>204</v>
      </c>
      <c r="D50" s="134"/>
      <c r="E50" s="134"/>
      <c r="F50" s="134"/>
    </row>
    <row r="51" spans="1:6" ht="38.1" customHeight="1">
      <c r="A51" s="116">
        <v>45</v>
      </c>
      <c r="B51" s="127">
        <v>77105</v>
      </c>
      <c r="C51" s="130" t="s">
        <v>241</v>
      </c>
      <c r="D51" s="134"/>
      <c r="E51" s="134"/>
      <c r="F51" s="134"/>
    </row>
    <row r="52" spans="1:6" ht="38.1" customHeight="1">
      <c r="A52" s="116">
        <v>46</v>
      </c>
      <c r="B52" s="127">
        <v>77106</v>
      </c>
      <c r="C52" s="130" t="s">
        <v>205</v>
      </c>
      <c r="D52" s="134"/>
      <c r="E52" s="134"/>
      <c r="F52" s="134"/>
    </row>
    <row r="53" spans="1:6" ht="38.1" customHeight="1">
      <c r="A53" s="116">
        <v>47</v>
      </c>
      <c r="B53" s="127">
        <v>77107</v>
      </c>
      <c r="C53" s="130" t="s">
        <v>206</v>
      </c>
      <c r="D53" s="134"/>
      <c r="E53" s="134"/>
      <c r="F53" s="134"/>
    </row>
    <row r="54" spans="1:6" ht="38.1" customHeight="1">
      <c r="A54" s="116">
        <v>48</v>
      </c>
      <c r="B54" s="127">
        <v>77108</v>
      </c>
      <c r="C54" s="130" t="s">
        <v>207</v>
      </c>
      <c r="D54" s="134"/>
      <c r="E54" s="134"/>
      <c r="F54" s="134"/>
    </row>
    <row r="55" spans="1:6" ht="38.1" customHeight="1">
      <c r="A55" s="116">
        <v>49</v>
      </c>
      <c r="B55" s="127">
        <v>77110</v>
      </c>
      <c r="C55" s="131" t="s">
        <v>208</v>
      </c>
      <c r="D55" s="134"/>
      <c r="E55" s="134"/>
      <c r="F55" s="134"/>
    </row>
    <row r="56" spans="1:6" ht="38.1" customHeight="1">
      <c r="A56" s="116">
        <v>50</v>
      </c>
      <c r="B56" s="127">
        <v>77112</v>
      </c>
      <c r="C56" s="130" t="s">
        <v>209</v>
      </c>
      <c r="D56" s="134"/>
      <c r="E56" s="134"/>
      <c r="F56" s="134"/>
    </row>
    <row r="57" spans="1:6" ht="38.1" customHeight="1">
      <c r="A57" s="116">
        <v>51</v>
      </c>
      <c r="B57" s="127">
        <v>77113</v>
      </c>
      <c r="C57" s="130" t="s">
        <v>210</v>
      </c>
      <c r="D57" s="134"/>
      <c r="E57" s="134"/>
      <c r="F57" s="134"/>
    </row>
    <row r="58" spans="1:6" ht="53.25" customHeight="1">
      <c r="A58" s="125" t="s">
        <v>0</v>
      </c>
      <c r="B58" s="125"/>
      <c r="C58" s="126" t="s">
        <v>254</v>
      </c>
      <c r="D58" s="134"/>
      <c r="E58" s="134"/>
      <c r="F58" s="134"/>
    </row>
    <row r="59" spans="1:6" ht="38.1" customHeight="1">
      <c r="A59" s="116">
        <v>52</v>
      </c>
      <c r="B59" s="127">
        <v>77115</v>
      </c>
      <c r="C59" s="130" t="s">
        <v>211</v>
      </c>
      <c r="D59" s="134"/>
      <c r="E59" s="134"/>
      <c r="F59" s="134"/>
    </row>
    <row r="60" spans="1:6" ht="38.1" customHeight="1">
      <c r="A60" s="116">
        <v>53</v>
      </c>
      <c r="B60" s="127">
        <v>77117</v>
      </c>
      <c r="C60" s="128" t="s">
        <v>212</v>
      </c>
      <c r="D60" s="134"/>
      <c r="E60" s="134"/>
      <c r="F60" s="134"/>
    </row>
    <row r="61" spans="1:6" ht="38.1" customHeight="1">
      <c r="A61" s="116">
        <v>54</v>
      </c>
      <c r="B61" s="127">
        <v>77118</v>
      </c>
      <c r="C61" s="131" t="s">
        <v>242</v>
      </c>
      <c r="D61" s="134"/>
      <c r="E61" s="134"/>
      <c r="F61" s="134"/>
    </row>
    <row r="62" spans="1:6" ht="38.1" customHeight="1">
      <c r="A62" s="116">
        <v>55</v>
      </c>
      <c r="B62" s="127">
        <v>77119</v>
      </c>
      <c r="C62" s="131" t="s">
        <v>213</v>
      </c>
      <c r="D62" s="134"/>
      <c r="E62" s="134"/>
      <c r="F62" s="134"/>
    </row>
    <row r="63" spans="1:6" ht="38.1" customHeight="1">
      <c r="A63" s="116">
        <v>56</v>
      </c>
      <c r="B63" s="132">
        <v>77121</v>
      </c>
      <c r="C63" s="131" t="s">
        <v>214</v>
      </c>
      <c r="D63" s="134"/>
      <c r="E63" s="134"/>
      <c r="F63" s="134"/>
    </row>
    <row r="64" spans="1:6" ht="38.1" customHeight="1">
      <c r="A64" s="116">
        <v>57</v>
      </c>
      <c r="B64" s="132">
        <v>77122</v>
      </c>
      <c r="C64" s="131" t="s">
        <v>243</v>
      </c>
      <c r="D64" s="134"/>
      <c r="E64" s="134"/>
      <c r="F64" s="134"/>
    </row>
    <row r="65" spans="1:6" ht="38.1" customHeight="1">
      <c r="A65" s="116">
        <v>58</v>
      </c>
      <c r="B65" s="132">
        <v>77123</v>
      </c>
      <c r="C65" s="117" t="s">
        <v>215</v>
      </c>
      <c r="D65" s="134"/>
      <c r="E65" s="134"/>
      <c r="F65" s="134"/>
    </row>
    <row r="66" spans="1:6" ht="38.1" customHeight="1">
      <c r="A66" s="116">
        <v>59</v>
      </c>
      <c r="B66" s="132">
        <v>77124</v>
      </c>
      <c r="C66" s="117" t="s">
        <v>216</v>
      </c>
      <c r="D66" s="134"/>
      <c r="E66" s="134"/>
      <c r="F66" s="134"/>
    </row>
    <row r="67" spans="1:6" ht="38.1" customHeight="1">
      <c r="A67" s="116">
        <v>60</v>
      </c>
      <c r="B67" s="132">
        <v>77125</v>
      </c>
      <c r="C67" s="131" t="s">
        <v>217</v>
      </c>
      <c r="D67" s="134"/>
      <c r="E67" s="134"/>
      <c r="F67" s="134"/>
    </row>
    <row r="68" spans="1:6" ht="28.5" customHeight="1">
      <c r="A68" s="116">
        <v>61</v>
      </c>
      <c r="B68" s="132">
        <v>77126</v>
      </c>
      <c r="C68" s="117" t="s">
        <v>218</v>
      </c>
      <c r="D68" s="134"/>
      <c r="E68" s="134"/>
      <c r="F68" s="134"/>
    </row>
    <row r="69" spans="1:6" ht="38.1" customHeight="1">
      <c r="A69" s="116">
        <v>62</v>
      </c>
      <c r="B69" s="132">
        <v>77127</v>
      </c>
      <c r="C69" s="117" t="s">
        <v>219</v>
      </c>
      <c r="D69" s="134"/>
      <c r="E69" s="134"/>
      <c r="F69" s="134"/>
    </row>
    <row r="70" spans="1:6" ht="38.1" customHeight="1">
      <c r="A70" s="116">
        <v>63</v>
      </c>
      <c r="B70" s="132">
        <v>77128</v>
      </c>
      <c r="C70" s="117" t="s">
        <v>220</v>
      </c>
      <c r="D70" s="134"/>
      <c r="E70" s="134"/>
      <c r="F70" s="134"/>
    </row>
    <row r="71" spans="1:6" ht="38.1" customHeight="1">
      <c r="A71" s="116">
        <v>64</v>
      </c>
      <c r="B71" s="132">
        <v>77129</v>
      </c>
      <c r="C71" s="117" t="s">
        <v>221</v>
      </c>
      <c r="D71" s="134"/>
      <c r="E71" s="134"/>
      <c r="F71" s="134"/>
    </row>
    <row r="72" spans="1:6" ht="31.5" customHeight="1">
      <c r="A72" s="116">
        <v>65</v>
      </c>
      <c r="B72" s="132">
        <v>77130</v>
      </c>
      <c r="C72" s="117" t="s">
        <v>222</v>
      </c>
      <c r="D72" s="134"/>
      <c r="E72" s="134"/>
      <c r="F72" s="134"/>
    </row>
    <row r="73" spans="1:6" ht="30" customHeight="1">
      <c r="A73" s="116">
        <v>66</v>
      </c>
      <c r="B73" s="132">
        <v>77131</v>
      </c>
      <c r="C73" s="131" t="s">
        <v>223</v>
      </c>
      <c r="D73" s="134"/>
      <c r="E73" s="134"/>
      <c r="F73" s="134"/>
    </row>
    <row r="74" spans="1:6" ht="27.75" customHeight="1">
      <c r="A74" s="116">
        <v>67</v>
      </c>
      <c r="B74" s="132">
        <v>77132</v>
      </c>
      <c r="C74" s="117" t="s">
        <v>224</v>
      </c>
      <c r="D74" s="134"/>
      <c r="E74" s="134"/>
      <c r="F74" s="134"/>
    </row>
    <row r="75" spans="1:6" ht="28.5" customHeight="1">
      <c r="A75" s="116">
        <v>68</v>
      </c>
      <c r="B75" s="132">
        <v>77133</v>
      </c>
      <c r="C75" s="117" t="s">
        <v>225</v>
      </c>
      <c r="D75" s="134"/>
      <c r="E75" s="134"/>
      <c r="F75" s="134"/>
    </row>
    <row r="76" spans="1:6" ht="31.5" customHeight="1">
      <c r="A76" s="116">
        <v>69</v>
      </c>
      <c r="B76" s="132">
        <v>77134</v>
      </c>
      <c r="C76" s="117" t="s">
        <v>226</v>
      </c>
      <c r="D76" s="134"/>
      <c r="E76" s="134"/>
      <c r="F76" s="134"/>
    </row>
    <row r="77" spans="1:6" ht="27.75" customHeight="1">
      <c r="A77" s="116">
        <v>70</v>
      </c>
      <c r="B77" s="132">
        <v>77135</v>
      </c>
      <c r="C77" s="117" t="s">
        <v>227</v>
      </c>
      <c r="D77" s="134"/>
      <c r="E77" s="134"/>
      <c r="F77" s="134"/>
    </row>
    <row r="78" spans="1:6" ht="30" customHeight="1">
      <c r="A78" s="116">
        <v>71</v>
      </c>
      <c r="B78" s="132">
        <v>77136</v>
      </c>
      <c r="C78" s="117" t="s">
        <v>230</v>
      </c>
      <c r="D78" s="134"/>
      <c r="E78" s="134"/>
      <c r="F78" s="134"/>
    </row>
    <row r="79" spans="1:6" ht="27" customHeight="1">
      <c r="A79" s="116">
        <v>72</v>
      </c>
      <c r="B79" s="131">
        <v>77138</v>
      </c>
      <c r="C79" s="136" t="s">
        <v>245</v>
      </c>
      <c r="D79" s="135"/>
      <c r="E79" s="134"/>
      <c r="F79" s="134"/>
    </row>
    <row r="80" spans="1:6" ht="30" customHeight="1">
      <c r="A80" s="116">
        <v>73</v>
      </c>
      <c r="B80" s="131">
        <v>77139</v>
      </c>
      <c r="C80" s="136" t="s">
        <v>246</v>
      </c>
      <c r="D80" s="135"/>
      <c r="E80" s="134"/>
      <c r="F80" s="134"/>
    </row>
    <row r="81" spans="1:6" ht="30" customHeight="1">
      <c r="A81" s="116">
        <v>74</v>
      </c>
      <c r="B81" s="131">
        <v>77140</v>
      </c>
      <c r="C81" s="136" t="s">
        <v>247</v>
      </c>
      <c r="D81" s="135"/>
      <c r="E81" s="134"/>
      <c r="F81" s="134"/>
    </row>
    <row r="82" spans="1:6" ht="34.5" customHeight="1">
      <c r="A82" s="116">
        <v>75</v>
      </c>
      <c r="B82" s="131">
        <v>77141</v>
      </c>
      <c r="C82" s="136" t="s">
        <v>248</v>
      </c>
      <c r="D82" s="135"/>
      <c r="E82" s="134"/>
      <c r="F82" s="134"/>
    </row>
  </sheetData>
  <mergeCells count="1">
    <mergeCell ref="C43:F43"/>
  </mergeCells>
  <printOptions horizontalCentered="1" verticalCentered="1"/>
  <pageMargins left="0.33" right="0.75" top="1" bottom="1" header="0.5" footer="0.5"/>
  <pageSetup scale="55" orientation="portrait" r:id="rId1"/>
  <headerFooter alignWithMargins="0">
    <oddHeader>&amp;C&amp;"Arial Narrow,Bold"&amp;16LAGOS STATE GOVERNMENT
MINISTRY OF ECONOMIC PLANNING AND BUDGET
LIST OF PARASTATALS AND THEIR CODES</oddHeader>
  </headerFooter>
  <rowBreaks count="2" manualBreakCount="2">
    <brk id="30" max="2" man="1"/>
    <brk id="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AGENCY(CODES) </vt:lpstr>
      <vt:lpstr>PARAST(CODES) </vt:lpstr>
      <vt:lpstr>'AGENCY(CODES) '!Print_Area</vt:lpstr>
      <vt:lpstr>'PARAST(CODES)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sanubaba</cp:lastModifiedBy>
  <cp:lastPrinted>2014-04-03T11:39:26Z</cp:lastPrinted>
  <dcterms:created xsi:type="dcterms:W3CDTF">2002-01-01T09:17:30Z</dcterms:created>
  <dcterms:modified xsi:type="dcterms:W3CDTF">2015-05-12T12:29:36Z</dcterms:modified>
</cp:coreProperties>
</file>